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23" activeTab="0"/>
  </bookViews>
  <sheets>
    <sheet name="ORCAMENTO" sheetId="1" r:id="rId1"/>
    <sheet name="M. CÁLCULO" sheetId="2" r:id="rId2"/>
    <sheet name="CRONOGRAMA" sheetId="3" r:id="rId3"/>
    <sheet name="Detalhamento do BDI (2)" sheetId="4" r:id="rId4"/>
    <sheet name="COMP_01" sheetId="5" r:id="rId5"/>
    <sheet name="COMP_02" sheetId="6" r:id="rId6"/>
    <sheet name="COMP_03" sheetId="7" r:id="rId7"/>
    <sheet name="COMP_04" sheetId="8" r:id="rId8"/>
    <sheet name="COMP_05" sheetId="9" r:id="rId9"/>
    <sheet name="COMP_06" sheetId="10" r:id="rId10"/>
    <sheet name="COMP_07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fn.SUMIFS" hidden="1">#NAME?</definedName>
    <definedName name="AA" localSheetId="4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2">#REF!</definedName>
    <definedName name="AA" localSheetId="3">#REF!</definedName>
    <definedName name="AA" localSheetId="1">#REF!</definedName>
    <definedName name="AA" localSheetId="0">#REF!</definedName>
    <definedName name="AA">#REF!</definedName>
    <definedName name="AAA" localSheetId="7">#REF!</definedName>
    <definedName name="AAA" localSheetId="8">#REF!</definedName>
    <definedName name="AAA" localSheetId="9">#REF!</definedName>
    <definedName name="AAA" localSheetId="10">#REF!</definedName>
    <definedName name="AAA" localSheetId="3">#REF!</definedName>
    <definedName name="AAA" localSheetId="1">#REF!</definedName>
    <definedName name="AAA" localSheetId="0">#REF!</definedName>
    <definedName name="AAA">#REF!</definedName>
    <definedName name="_xlnm.Print_Area" localSheetId="4">'COMP_01'!$A$1:$K$55</definedName>
    <definedName name="_xlnm.Print_Area" localSheetId="8">'COMP_05'!$A$1:$K$55</definedName>
    <definedName name="_xlnm.Print_Area" localSheetId="9">'COMP_06'!$A$1:$K$55</definedName>
    <definedName name="_xlnm.Print_Area" localSheetId="10">'COMP_07'!$A$1:$K$56</definedName>
    <definedName name="_xlnm.Print_Area" localSheetId="3">'Detalhamento do BDI (2)'!$A$3:$D$60</definedName>
    <definedName name="_xlnm.Print_Area" localSheetId="1">'M. CÁLCULO'!$A$1:$D$41</definedName>
    <definedName name="_xlnm.Print_Area" localSheetId="0">'ORCAMENTO'!$A$1:$L$38</definedName>
    <definedName name="COMP_07">#REF!</definedName>
    <definedName name="_xlnm.Print_Titles" localSheetId="2">'CRONOGRAMA'!$11:$11</definedName>
    <definedName name="_xlnm.Print_Titles" localSheetId="1">'M. CÁLCULO'!$11:$11</definedName>
    <definedName name="_xlnm.Print_Titles" localSheetId="0">'ORCAMENTO'!$1:$14</definedName>
  </definedNames>
  <calcPr fullCalcOnLoad="1"/>
</workbook>
</file>

<file path=xl/comments4.xml><?xml version="1.0" encoding="utf-8"?>
<comments xmlns="http://schemas.openxmlformats.org/spreadsheetml/2006/main">
  <authors>
    <author>c094707</author>
    <author>Cremilson In?cio de Souza</author>
    <author>caixa</author>
  </authors>
  <commentList>
    <comment ref="C35" authorId="0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  <comment ref="C34" authorId="0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28" authorId="0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4" authorId="0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2" authorId="0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0" authorId="0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19" authorId="0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B15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B11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5" authorId="2">
      <text>
        <r>
          <rPr>
            <sz val="9"/>
            <rFont val="Segoe UI"/>
            <family val="2"/>
          </rPr>
          <t>Nome do Orgão  ou Empresa Executante</t>
        </r>
      </text>
    </comment>
  </commentList>
</comments>
</file>

<file path=xl/sharedStrings.xml><?xml version="1.0" encoding="utf-8"?>
<sst xmlns="http://schemas.openxmlformats.org/spreadsheetml/2006/main" count="834" uniqueCount="219">
  <si>
    <t>REFER.</t>
  </si>
  <si>
    <t>CÓDIGO</t>
  </si>
  <si>
    <t>ITEM</t>
  </si>
  <si>
    <t>ESPECIFICAÇÃO</t>
  </si>
  <si>
    <t>UNID.</t>
  </si>
  <si>
    <t>2.1</t>
  </si>
  <si>
    <t>TOTAL</t>
  </si>
  <si>
    <t>QUANT.</t>
  </si>
  <si>
    <t>UNITÁRIO</t>
  </si>
  <si>
    <t>BASE:</t>
  </si>
  <si>
    <t/>
  </si>
  <si>
    <t>DISCRIMINAÇÃO DE SERVIÇOS</t>
  </si>
  <si>
    <t>PLANILHA BÁSICA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</si>
  <si>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</si>
  <si>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</si>
  <si>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</si>
  <si>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</si>
  <si>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</si>
  <si>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</si>
  <si>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t>%</t>
  </si>
  <si>
    <t>4 – Incidências sobre o preço de venda</t>
  </si>
  <si>
    <t>Despesas Tributárias - I</t>
  </si>
  <si>
    <t>COFINS</t>
  </si>
  <si>
    <t>PIS</t>
  </si>
  <si>
    <t>INSS</t>
  </si>
  <si>
    <t>5 – Demonstrativo de cálculo do BDI</t>
  </si>
  <si>
    <t>( 1- I )</t>
  </si>
  <si>
    <t>MÊS:</t>
  </si>
  <si>
    <t>BDI(%):</t>
  </si>
  <si>
    <t>LS:</t>
  </si>
  <si>
    <t>SERVIÇO:</t>
  </si>
  <si>
    <t>UNIDADE:</t>
  </si>
  <si>
    <t>(A) EQUIPAMENTO</t>
  </si>
  <si>
    <t>UNID</t>
  </si>
  <si>
    <t>CÓDIGO PADRÃO</t>
  </si>
  <si>
    <t>COEF.</t>
  </si>
  <si>
    <t>C.PROD.</t>
  </si>
  <si>
    <t>PR. PROD</t>
  </si>
  <si>
    <t>PR. IMPR.</t>
  </si>
  <si>
    <t>PR. UNIT</t>
  </si>
  <si>
    <t>CUSTO</t>
  </si>
  <si>
    <t>(A) TOTAL:</t>
  </si>
  <si>
    <t>(B) MÃO-DE-OBRA</t>
  </si>
  <si>
    <t>H</t>
  </si>
  <si>
    <t>(B) TOTAL:</t>
  </si>
  <si>
    <t>(C) ITENS DE INCIDÊNCIA</t>
  </si>
  <si>
    <t>(C) TOTAL:</t>
  </si>
  <si>
    <t>CUSTO HORÁRIO DE EXECUÇÃO (A) + (B) + (C)</t>
  </si>
  <si>
    <t>(D) PRODUÇÃO DA EQUIPE</t>
  </si>
  <si>
    <t>(E) CUSTO UNITÁRIO DA EXECUÇÃO [(A) + (B) + (C)] / (D)</t>
  </si>
  <si>
    <t>(F) MATERIAIS</t>
  </si>
  <si>
    <t>(F) TOTAL:</t>
  </si>
  <si>
    <t>(G) SERVIÇOS</t>
  </si>
  <si>
    <t>(G) TOTAL:</t>
  </si>
  <si>
    <t>(H) ITENS DE TRANSPORTE</t>
  </si>
  <si>
    <t>FORMULA</t>
  </si>
  <si>
    <t>X1</t>
  </si>
  <si>
    <t>CONSUMO</t>
  </si>
  <si>
    <t>(H) TOTAL:</t>
  </si>
  <si>
    <t>CUSTO DIRETO TOTAL (E) + (F) + (G) + (H)</t>
  </si>
  <si>
    <t>PREÇO UNITÁRIO TOTAL</t>
  </si>
  <si>
    <t>LEIS SOC.:</t>
  </si>
  <si>
    <t>SINAPI</t>
  </si>
  <si>
    <t>M2</t>
  </si>
  <si>
    <t>PLACA DE OBRA EM CHAPA DE ACO GALVANIZADO</t>
  </si>
  <si>
    <t>COMP.</t>
  </si>
  <si>
    <t>M3</t>
  </si>
  <si>
    <t>Mobilização e desmobilização de equipamentos com carreta prancha</t>
  </si>
  <si>
    <t>DER-ES</t>
  </si>
  <si>
    <t>Carreta com prancha 2040 45,0 t</t>
  </si>
  <si>
    <t>UT.PR.</t>
  </si>
  <si>
    <t>UT.IMPR.</t>
  </si>
  <si>
    <t>VL.PROD.</t>
  </si>
  <si>
    <t>VL. IMPROD.</t>
  </si>
  <si>
    <t>DIÁRIA</t>
  </si>
  <si>
    <t>DIA</t>
  </si>
  <si>
    <t>MOBILIZAÇÃO E DESMOBILIZAÇÃO DE EQUIPAMENTOS COM CARRETA PRANCHA</t>
  </si>
  <si>
    <t>REFERÊNCIA</t>
  </si>
  <si>
    <t>BDI</t>
  </si>
  <si>
    <t>COM Desoneração</t>
  </si>
  <si>
    <t>COMUNICAÇÃO VISUAL</t>
  </si>
  <si>
    <t>CONSERVAÇÃO DE ÁGUA E SOLO E PRÁTICAS MECÂNICAS</t>
  </si>
  <si>
    <t>CAIXA SECA</t>
  </si>
  <si>
    <t>TERRAÇO</t>
  </si>
  <si>
    <t>BARRAGINHA</t>
  </si>
  <si>
    <t>CONSERVAÇÃO DE ÁGUA E SOLO, RECOMPOSIÇÃO DE VEGETAÇÃO E CERCAMENTO</t>
  </si>
  <si>
    <t>3.1</t>
  </si>
  <si>
    <t>UNIDADE</t>
  </si>
  <si>
    <t>QUANTIDADE</t>
  </si>
  <si>
    <t>m2</t>
  </si>
  <si>
    <t>UND</t>
  </si>
  <si>
    <t>M</t>
  </si>
  <si>
    <t>3.1.1</t>
  </si>
  <si>
    <t>PLANTIO DE ÁRVORE ORNAMENTAL COM ALTURA DE MUDA MENOR OU IGUAL A 2,00 M. AF_05/2018 ( OITI/AROEIRA SALSA/ANGICO/IPE/JACARANDA OU EQUIVALENTE DA REGIAO)</t>
  </si>
  <si>
    <t>2</t>
  </si>
  <si>
    <t>3</t>
  </si>
  <si>
    <t>MÊS 01</t>
  </si>
  <si>
    <t>MÊS 02</t>
  </si>
  <si>
    <t>MÊS 03</t>
  </si>
  <si>
    <t>MÊS 04</t>
  </si>
  <si>
    <t>MÊS 05</t>
  </si>
  <si>
    <t>MÊS 06</t>
  </si>
  <si>
    <t>m3</t>
  </si>
  <si>
    <t>h</t>
  </si>
  <si>
    <t>und</t>
  </si>
  <si>
    <t>m</t>
  </si>
  <si>
    <t>1.1</t>
  </si>
  <si>
    <t>2.1.1</t>
  </si>
  <si>
    <t>2.1.2</t>
  </si>
  <si>
    <t>2.2</t>
  </si>
  <si>
    <t>2.2.1</t>
  </si>
  <si>
    <t>2.3</t>
  </si>
  <si>
    <t>2.3.1</t>
  </si>
  <si>
    <t>MENSAL</t>
  </si>
  <si>
    <t>ACUMULADO</t>
  </si>
  <si>
    <t>BDI (30,30%)</t>
  </si>
  <si>
    <t>ESCAVADEIRA HIDRÁULICA SOBRE ESTEIRAS, CAÇAMBA 0,80 M3, PESO OPERACIONAL 17 T, POTENCIA BRUTA 111 HP - CHP DIURNO.</t>
  </si>
  <si>
    <t>CHP</t>
  </si>
  <si>
    <t>SERVENTE COM ENCARGOS COMPLEMENTARES</t>
  </si>
  <si>
    <t>CERCA COM ESTACA DE MADEIRA ROLICA, DIAMETRO 11CM, ESPAÇAMENTO DE 3M, ALTURA LIVRE DE 1.50M, COM MOURÕES DE MADEIRA ROLICA (D = 16 A 19) A CADA 30M, COM 4 FIOS DE ARAME FARPADO Nº 14 CLASSE 250</t>
  </si>
  <si>
    <t>CARPINTEIRO DE FORMAS COM ENCARGOS COMPLEMENTARES</t>
  </si>
  <si>
    <t>ARAME FARPADO GALVANIZADO 14 BWG, CLASSE 250</t>
  </si>
  <si>
    <t>GRAMPO DE ACO POLIDO 1 " X 9</t>
  </si>
  <si>
    <t>KG</t>
  </si>
  <si>
    <t>MADEIRA ROLICA TRATADA, EUCALIPTO OU EQUIVALENTE DA REGIAO, H = 2,2 M, D = 8 A 11CM (PARA CERCA)</t>
  </si>
  <si>
    <t>MADEIRA ROLICA TRATADA, EUCALIPTO OU EQUIVALENTE DA REGIAO, H = 2,20 M, D = 16 A 19CM (PARA CERCA)</t>
  </si>
  <si>
    <t>ESCAVAÇÃO VERTICAL A CÉU ABERTO, INCLUINDO CARGA, DESCARGA, EM SOLO DE 1ª CATEGORIA COM ESCAVADEIRA HIDRÁULICA (CAÇAMBA: 0,8 M³/ 111 HP)</t>
  </si>
  <si>
    <t>3.2.1</t>
  </si>
  <si>
    <t>REGENERAÇÃO NATURAL</t>
  </si>
  <si>
    <t>_01</t>
  </si>
  <si>
    <t>_02</t>
  </si>
  <si>
    <t>_03</t>
  </si>
  <si>
    <t>REGENERAÇÃO NATURAL - REG</t>
  </si>
  <si>
    <t>EXECUTADO (ETAPA 1)</t>
  </si>
  <si>
    <t>_04</t>
  </si>
  <si>
    <t>REGULARIZAÇÃO DE LEITO - ESTRADAS VICINAIS E CARREADORES COM RETROESCAVADEIRA</t>
  </si>
  <si>
    <t>LOCAÇÃO DE MÁQUINA TIPO RETROESCAVADEIRA HIDRÁULICA SOBRE RODAS - PESO OPERACIONAL 7 T POTÊNCIA BRUTA 140 HP</t>
  </si>
  <si>
    <t>VALOR TOTAL</t>
  </si>
  <si>
    <t>2.1.3</t>
  </si>
  <si>
    <t>Leis Sociais: 89,54%</t>
  </si>
  <si>
    <t>BDI: 30,30%</t>
  </si>
  <si>
    <r>
      <t xml:space="preserve">META: </t>
    </r>
    <r>
      <rPr>
        <sz val="10"/>
        <rFont val="Calibri"/>
        <family val="2"/>
      </rPr>
      <t>Contratação de empresa para execução de serviços de conservação de água e solo</t>
    </r>
  </si>
  <si>
    <t>Presidente</t>
  </si>
  <si>
    <t>Cargo</t>
  </si>
  <si>
    <t>CHRISTIANO SPADETTO</t>
  </si>
  <si>
    <t>Nome</t>
  </si>
  <si>
    <t>Responsável Tomador</t>
  </si>
  <si>
    <t>CREA/CAU:</t>
  </si>
  <si>
    <t>Eng./Arq.</t>
  </si>
  <si>
    <t xml:space="preserve">a Administração Pública.    </t>
  </si>
  <si>
    <t xml:space="preserve">Declaro para os devidos fins que o regime de Contribuição Previdenciária adotado para </t>
  </si>
  <si>
    <t>Declaro para os devidos fins que, conforme legislação tributária municipal, a base de cálculo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</si>
  <si>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</si>
  <si>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Alíquota Efetivado do ISS</t>
  </si>
  <si>
    <t>Alíquota do ISS (sobre a base de cálculo):</t>
  </si>
  <si>
    <t>Percentual da base de cálculo para o ISS:</t>
  </si>
  <si>
    <r>
      <t>Lucro -</t>
    </r>
    <r>
      <rPr>
        <b/>
        <sz val="10"/>
        <rFont val="Arial"/>
        <family val="2"/>
      </rPr>
      <t xml:space="preserve"> L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</si>
  <si>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</si>
  <si>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</si>
  <si>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>Riscos -</t>
    </r>
    <r>
      <rPr>
        <b/>
        <sz val="10"/>
        <rFont val="Arial"/>
        <family val="2"/>
      </rPr>
      <t xml:space="preserve"> R</t>
    </r>
  </si>
  <si>
    <r>
      <t>Administração Central -</t>
    </r>
    <r>
      <rPr>
        <b/>
        <sz val="10"/>
        <rFont val="Arial"/>
        <family val="2"/>
      </rPr>
      <t xml:space="preserve"> AC</t>
    </r>
  </si>
  <si>
    <t>Consórcio Pùblico Rio Guandu</t>
  </si>
  <si>
    <t>PROPONENTE:</t>
  </si>
  <si>
    <t>OBJETO: Realização da 2ª Etapa do Projeto Cultivar, através da promoção participativa de ações voltadas a conservação de água e solo com práticas mecânicas e de recuperação ambiental nos municípios integrantes do Consórcio Público Rio Guandu.</t>
  </si>
  <si>
    <r>
      <t xml:space="preserve">OBJETO: </t>
    </r>
    <r>
      <rPr>
        <sz val="10"/>
        <rFont val="Calibri"/>
        <family val="2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</si>
  <si>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r>
      <t xml:space="preserve">OBJETO: </t>
    </r>
    <r>
      <rPr>
        <sz val="10"/>
        <rFont val="Courier New"/>
        <family val="0"/>
      </rPr>
      <t>Realização da 2ª Etapa do Projeto Cultivar, através da promoção participativa de ações voltadas a conservação de água e solo com práticas mecânicas e de recuperação ambiental nos municípios integrantes do Consórcio Público Rio Guandu.</t>
    </r>
  </si>
  <si>
    <t>OBJETO:</t>
  </si>
  <si>
    <t>RECUPERAÇÃO COM PLANTIO - REC</t>
  </si>
  <si>
    <t>_05</t>
  </si>
  <si>
    <t>PLANTIO DE SEMENTES DE GRAMÍNEA E LEGUMINOSAS</t>
  </si>
  <si>
    <t>_06</t>
  </si>
  <si>
    <t>-</t>
  </si>
  <si>
    <t>FEIJÃO GUANDU</t>
  </si>
  <si>
    <t>BRACHIARIA BRIZANTHA</t>
  </si>
  <si>
    <t>_07</t>
  </si>
  <si>
    <t>APLICAÇÃO DE FERTILIZANTE QUÍMICO</t>
  </si>
  <si>
    <t xml:space="preserve"> APLICAÇÃO DE FERTILIZANTE QUÍMICO</t>
  </si>
  <si>
    <t>APLICAÇÃO DE CALCÁRIO COM ANÁLISE DE SOLO</t>
  </si>
  <si>
    <t>CALCARIO DOLOMITICO A (POSTO PEDREIRA/FORNECEDOR, SEM FRETE)</t>
  </si>
  <si>
    <t>FERTILIZANTE NPK - 4: 14: 8</t>
  </si>
  <si>
    <t>kg</t>
  </si>
  <si>
    <t>JARDINEIRO COM ENCARGOS COMPLEMENTARES</t>
  </si>
  <si>
    <t>Realização do Projeto Cultivar, através da promoção participativa de ações voltadas a conservação de água e solo com práticas mecânicas e de recuperação ambiental nos municípios integrantes do Consórcio Público Rio Guandu.</t>
  </si>
  <si>
    <t>GUILHERME RIZO LACERDA</t>
  </si>
  <si>
    <t>CREA-ES nº 0049134/D</t>
  </si>
  <si>
    <t>FORNECIMENTO E INSTALAÇÃO DE PLACA DE OBRA COM CHAPA GALVANIZADA E ESTRUTU RA DE MADEIRA. AF_03/2022_PS</t>
  </si>
  <si>
    <t>CONSERVAÇÃO DE ÁGUA E SOLO</t>
  </si>
  <si>
    <t xml:space="preserve"> Engenheiro Florestal</t>
  </si>
  <si>
    <t>Engenheiro Florestal</t>
  </si>
  <si>
    <t>ES-0049134/D</t>
  </si>
  <si>
    <t>CREA ES-0049134/D</t>
  </si>
  <si>
    <r>
      <t xml:space="preserve">DATA DE EMISSÃO: </t>
    </r>
    <r>
      <rPr>
        <sz val="10"/>
        <rFont val="Courier New"/>
        <family val="0"/>
      </rPr>
      <t>04/09/2023</t>
    </r>
  </si>
  <si>
    <t>APLICAÇÃO DE CALCÁRIO</t>
  </si>
  <si>
    <t>MAIO/2023</t>
  </si>
  <si>
    <t>SINAPI: 05/2023</t>
  </si>
  <si>
    <t>PLANILHA ORÇAMENTÁRIA - MUNICÍPIO DE  BAIXO GUANDU</t>
  </si>
  <si>
    <t>MEMÓRIA DE CÁLCULO - MUNICÍPIO DE BAIXO GUANDU</t>
  </si>
  <si>
    <t>CRONOGRAMA FÍSICO-FINANCEIRO  - Município de Baixo Guandu</t>
  </si>
  <si>
    <t>BAIXO GUANDU - COMPOSIÇÃO DO SERVIÇO (COMP_01)</t>
  </si>
  <si>
    <t>BAIXO GUANDU - COMPOSIÇÃO DO SERVIÇO (COMP_02)</t>
  </si>
  <si>
    <t>BAIXO GUANDU - COMPOSIÇÃO DO SERVIÇO (COMP_03)</t>
  </si>
  <si>
    <t>BAIXO GUANDU - COMPOSIÇÃO DO SERVIÇO (COMP_04)</t>
  </si>
  <si>
    <t>BAIXO GUANDU - COMPOSIÇÃO DO SERVIÇO (COMP_05)</t>
  </si>
  <si>
    <t>BAIXO GUANDU - COMPOSIÇÃO DO SERVIÇO (COMP_06)</t>
  </si>
  <si>
    <t>BAIXO GUANDU - COMPOSIÇÃO DO SERVIÇO (COMP_07)</t>
  </si>
  <si>
    <t>15,75 + 30,0 + 1498,5</t>
  </si>
  <si>
    <t>0,13+0,25+12,49</t>
  </si>
  <si>
    <t>1229,6+1286,0+153,6</t>
  </si>
  <si>
    <t>404,0+465,0+107,0+2618,0+379,0</t>
  </si>
  <si>
    <t>700+200</t>
  </si>
  <si>
    <t>RECUPERAÇÃO COM PLANTIO</t>
  </si>
  <si>
    <t>100+60</t>
  </si>
  <si>
    <t>67+417</t>
  </si>
  <si>
    <t>2,40 m X 1,20 m</t>
  </si>
  <si>
    <t>3.2</t>
  </si>
  <si>
    <t>3.2.2</t>
  </si>
  <si>
    <t>3.2.3</t>
  </si>
  <si>
    <t>3.2.4</t>
  </si>
  <si>
    <t>3.2.5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</si>
</sst>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_(* #,##0.00_);_(* \(#,##0.00\);_(* \-??_);_(@_)"/>
    <numFmt numFmtId="172" formatCode="#,##0.00_ ;\-#,##0.00\ "/>
    <numFmt numFmtId="173" formatCode="* #,##0.00\ ;* \(#,##0.00\);* \-#\ ;@\ "/>
    <numFmt numFmtId="174" formatCode="_(* #,##0.00_);_(* \(#,##0.00\);_(* &quot;-&quot;??_);_(@_)"/>
    <numFmt numFmtId="175" formatCode="[$-416]mmm\-yy;@"/>
    <numFmt numFmtId="176" formatCode="0.0%"/>
    <numFmt numFmtId="177" formatCode="#,##0.0000"/>
    <numFmt numFmtId="178" formatCode="0.000"/>
    <numFmt numFmtId="179" formatCode="0.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-416]dddd\,\ d&quot; de &quot;mmmm&quot; de &quot;yyyy"/>
  </numFmts>
  <fonts count="80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Courier"/>
      <family val="3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b/>
      <sz val="8"/>
      <name val="Courier New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 style="medium"/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medium"/>
      <right style="thin">
        <color theme="0" tint="-0.1499900072813034"/>
      </right>
      <top style="thin">
        <color theme="0" tint="-0.149990007281303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>
      <alignment/>
      <protection/>
    </xf>
    <xf numFmtId="0" fontId="6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0" fontId="0" fillId="0" borderId="0" applyFill="0" applyBorder="0" applyAlignment="0" applyProtection="0"/>
  </cellStyleXfs>
  <cellXfs count="430">
    <xf numFmtId="0" fontId="0" fillId="0" borderId="0" xfId="0" applyAlignment="1">
      <alignment/>
    </xf>
    <xf numFmtId="0" fontId="42" fillId="0" borderId="0" xfId="0" applyFont="1" applyBorder="1" applyAlignment="1">
      <alignment vertical="top"/>
    </xf>
    <xf numFmtId="170" fontId="42" fillId="0" borderId="0" xfId="0" applyNumberFormat="1" applyFont="1" applyBorder="1" applyAlignment="1">
      <alignment vertical="top"/>
    </xf>
    <xf numFmtId="0" fontId="42" fillId="0" borderId="0" xfId="0" applyFont="1" applyAlignment="1">
      <alignment vertical="top"/>
    </xf>
    <xf numFmtId="170" fontId="0" fillId="0" borderId="0" xfId="78" applyFont="1" applyBorder="1" applyAlignment="1">
      <alignment vertical="top"/>
    </xf>
    <xf numFmtId="0" fontId="42" fillId="33" borderId="0" xfId="0" applyFont="1" applyFill="1" applyAlignment="1">
      <alignment vertical="top"/>
    </xf>
    <xf numFmtId="170" fontId="0" fillId="33" borderId="0" xfId="78" applyFont="1" applyFill="1" applyBorder="1" applyAlignment="1">
      <alignment vertical="top" wrapText="1"/>
    </xf>
    <xf numFmtId="0" fontId="43" fillId="34" borderId="10" xfId="58" applyFont="1" applyFill="1" applyBorder="1" applyAlignment="1">
      <alignment horizontal="center" vertical="top"/>
      <protection/>
    </xf>
    <xf numFmtId="0" fontId="43" fillId="34" borderId="10" xfId="0" applyFont="1" applyFill="1" applyBorder="1" applyAlignment="1">
      <alignment horizontal="center" vertical="top"/>
    </xf>
    <xf numFmtId="0" fontId="44" fillId="0" borderId="0" xfId="56" applyFont="1">
      <alignment/>
      <protection/>
    </xf>
    <xf numFmtId="49" fontId="43" fillId="34" borderId="10" xfId="56" applyNumberFormat="1" applyFont="1" applyFill="1" applyBorder="1" applyAlignment="1">
      <alignment horizontal="center" vertical="center" wrapText="1"/>
      <protection/>
    </xf>
    <xf numFmtId="175" fontId="43" fillId="34" borderId="10" xfId="69" applyNumberFormat="1" applyFont="1" applyFill="1" applyBorder="1" applyAlignment="1">
      <alignment horizontal="center" vertical="center" wrapText="1"/>
    </xf>
    <xf numFmtId="174" fontId="43" fillId="34" borderId="10" xfId="69" applyNumberFormat="1" applyFont="1" applyFill="1" applyBorder="1" applyAlignment="1">
      <alignment horizontal="center" vertical="center" wrapText="1"/>
    </xf>
    <xf numFmtId="10" fontId="45" fillId="35" borderId="10" xfId="56" applyNumberFormat="1" applyFont="1" applyFill="1" applyBorder="1" applyAlignment="1">
      <alignment vertical="center"/>
      <protection/>
    </xf>
    <xf numFmtId="0" fontId="44" fillId="0" borderId="0" xfId="56" applyFont="1" applyAlignment="1">
      <alignment vertical="center"/>
      <protection/>
    </xf>
    <xf numFmtId="43" fontId="44" fillId="0" borderId="10" xfId="56" applyNumberFormat="1" applyFont="1" applyBorder="1" applyAlignment="1">
      <alignment vertical="center"/>
      <protection/>
    </xf>
    <xf numFmtId="0" fontId="44" fillId="0" borderId="10" xfId="56" applyFont="1" applyBorder="1" applyAlignment="1">
      <alignment vertical="center"/>
      <protection/>
    </xf>
    <xf numFmtId="10" fontId="44" fillId="0" borderId="10" xfId="56" applyNumberFormat="1" applyFont="1" applyBorder="1" applyAlignment="1">
      <alignment vertical="center"/>
      <protection/>
    </xf>
    <xf numFmtId="0" fontId="44" fillId="0" borderId="11" xfId="56" applyFont="1" applyBorder="1" applyAlignment="1">
      <alignment vertical="center"/>
      <protection/>
    </xf>
    <xf numFmtId="0" fontId="44" fillId="0" borderId="12" xfId="56" applyFont="1" applyBorder="1" applyAlignment="1">
      <alignment vertical="center"/>
      <protection/>
    </xf>
    <xf numFmtId="0" fontId="44" fillId="0" borderId="12" xfId="56" applyFont="1" applyBorder="1" applyAlignment="1">
      <alignment horizontal="right" vertical="center"/>
      <protection/>
    </xf>
    <xf numFmtId="0" fontId="44" fillId="0" borderId="13" xfId="56" applyFont="1" applyBorder="1" applyAlignment="1">
      <alignment horizontal="center" vertical="center"/>
      <protection/>
    </xf>
    <xf numFmtId="10" fontId="45" fillId="0" borderId="10" xfId="56" applyNumberFormat="1" applyFont="1" applyBorder="1" applyAlignment="1">
      <alignment horizontal="center" vertical="center"/>
      <protection/>
    </xf>
    <xf numFmtId="43" fontId="45" fillId="0" borderId="10" xfId="56" applyNumberFormat="1" applyFont="1" applyBorder="1" applyAlignment="1">
      <alignment horizontal="center" vertical="center"/>
      <protection/>
    </xf>
    <xf numFmtId="0" fontId="44" fillId="0" borderId="14" xfId="56" applyFont="1" applyBorder="1" applyAlignment="1">
      <alignment vertical="center"/>
      <protection/>
    </xf>
    <xf numFmtId="0" fontId="44" fillId="0" borderId="0" xfId="56" applyFont="1" applyBorder="1" applyAlignment="1">
      <alignment vertical="center"/>
      <protection/>
    </xf>
    <xf numFmtId="0" fontId="44" fillId="0" borderId="15" xfId="56" applyFont="1" applyBorder="1" applyAlignment="1">
      <alignment horizontal="center" vertical="center"/>
      <protection/>
    </xf>
    <xf numFmtId="172" fontId="45" fillId="0" borderId="10" xfId="56" applyNumberFormat="1" applyFont="1" applyBorder="1" applyAlignment="1">
      <alignment horizontal="center" vertical="center"/>
      <protection/>
    </xf>
    <xf numFmtId="43" fontId="44" fillId="0" borderId="0" xfId="56" applyNumberFormat="1" applyFont="1" applyBorder="1" applyAlignment="1">
      <alignment horizontal="right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vertical="center"/>
      <protection/>
    </xf>
    <xf numFmtId="0" fontId="44" fillId="0" borderId="17" xfId="56" applyFont="1" applyBorder="1" applyAlignment="1">
      <alignment vertical="center"/>
      <protection/>
    </xf>
    <xf numFmtId="0" fontId="44" fillId="0" borderId="0" xfId="56" applyFont="1" applyAlignment="1">
      <alignment horizontal="right" vertical="center"/>
      <protection/>
    </xf>
    <xf numFmtId="0" fontId="44" fillId="0" borderId="0" xfId="56" applyFont="1" applyAlignment="1">
      <alignment horizontal="center"/>
      <protection/>
    </xf>
    <xf numFmtId="0" fontId="42" fillId="0" borderId="0" xfId="52" applyFont="1">
      <alignment/>
      <protection/>
    </xf>
    <xf numFmtId="0" fontId="43" fillId="0" borderId="10" xfId="52" applyFont="1" applyBorder="1" applyAlignment="1">
      <alignment vertical="center"/>
      <protection/>
    </xf>
    <xf numFmtId="0" fontId="42" fillId="0" borderId="10" xfId="52" applyFont="1" applyBorder="1" applyAlignment="1">
      <alignment horizontal="left" vertical="center"/>
      <protection/>
    </xf>
    <xf numFmtId="0" fontId="42" fillId="0" borderId="0" xfId="52" applyFont="1" applyAlignment="1">
      <alignment vertical="center"/>
      <protection/>
    </xf>
    <xf numFmtId="0" fontId="43" fillId="36" borderId="10" xfId="52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wrapText="1"/>
      <protection/>
    </xf>
    <xf numFmtId="0" fontId="43" fillId="0" borderId="10" xfId="52" applyFont="1" applyFill="1" applyBorder="1" applyAlignment="1">
      <alignment horizontal="center" vertical="top" wrapText="1"/>
      <protection/>
    </xf>
    <xf numFmtId="0" fontId="42" fillId="0" borderId="14" xfId="52" applyFont="1" applyBorder="1">
      <alignment/>
      <protection/>
    </xf>
    <xf numFmtId="0" fontId="42" fillId="0" borderId="0" xfId="52" applyFont="1" applyBorder="1">
      <alignment/>
      <protection/>
    </xf>
    <xf numFmtId="0" fontId="42" fillId="0" borderId="0" xfId="52" applyFont="1" applyBorder="1" applyAlignment="1">
      <alignment horizontal="center"/>
      <protection/>
    </xf>
    <xf numFmtId="0" fontId="42" fillId="0" borderId="10" xfId="52" applyFont="1" applyFill="1" applyBorder="1" applyAlignment="1">
      <alignment horizontal="center" wrapText="1"/>
      <protection/>
    </xf>
    <xf numFmtId="0" fontId="42" fillId="0" borderId="10" xfId="52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right" vertical="top" wrapText="1"/>
      <protection/>
    </xf>
    <xf numFmtId="178" fontId="42" fillId="0" borderId="10" xfId="52" applyNumberFormat="1" applyFont="1" applyFill="1" applyBorder="1" applyAlignment="1">
      <alignment horizontal="center" vertical="top" wrapText="1"/>
      <protection/>
    </xf>
    <xf numFmtId="179" fontId="42" fillId="0" borderId="10" xfId="52" applyNumberFormat="1" applyFont="1" applyFill="1" applyBorder="1" applyAlignment="1">
      <alignment horizontal="center" vertical="top" wrapText="1"/>
      <protection/>
    </xf>
    <xf numFmtId="0" fontId="42" fillId="0" borderId="0" xfId="52" applyFont="1" applyAlignment="1">
      <alignment horizontal="center"/>
      <protection/>
    </xf>
    <xf numFmtId="4" fontId="43" fillId="0" borderId="10" xfId="52" applyNumberFormat="1" applyFont="1" applyFill="1" applyBorder="1" applyAlignment="1">
      <alignment horizontal="center" vertical="top" wrapText="1"/>
      <protection/>
    </xf>
    <xf numFmtId="4" fontId="42" fillId="0" borderId="10" xfId="52" applyNumberFormat="1" applyFont="1" applyFill="1" applyBorder="1" applyAlignment="1">
      <alignment horizontal="center" vertical="top" wrapText="1"/>
      <protection/>
    </xf>
    <xf numFmtId="4" fontId="42" fillId="33" borderId="0" xfId="0" applyNumberFormat="1" applyFont="1" applyFill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0" fontId="42" fillId="0" borderId="18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177" fontId="42" fillId="0" borderId="10" xfId="52" applyNumberFormat="1" applyFont="1" applyFill="1" applyBorder="1" applyAlignment="1">
      <alignment horizontal="center" vertical="top" wrapText="1"/>
      <protection/>
    </xf>
    <xf numFmtId="177" fontId="43" fillId="0" borderId="10" xfId="52" applyNumberFormat="1" applyFont="1" applyFill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/>
      <protection/>
    </xf>
    <xf numFmtId="0" fontId="43" fillId="36" borderId="10" xfId="52" applyFont="1" applyFill="1" applyBorder="1" applyAlignment="1">
      <alignment horizontal="right" vertical="top" wrapText="1"/>
      <protection/>
    </xf>
    <xf numFmtId="0" fontId="42" fillId="0" borderId="15" xfId="52" applyFont="1" applyBorder="1" applyAlignment="1">
      <alignment horizontal="right"/>
      <protection/>
    </xf>
    <xf numFmtId="4" fontId="43" fillId="0" borderId="10" xfId="52" applyNumberFormat="1" applyFont="1" applyFill="1" applyBorder="1" applyAlignment="1">
      <alignment horizontal="right" vertical="top" wrapText="1"/>
      <protection/>
    </xf>
    <xf numFmtId="0" fontId="42" fillId="0" borderId="0" xfId="52" applyFont="1" applyAlignment="1">
      <alignment horizontal="right"/>
      <protection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1" fillId="0" borderId="19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0" fontId="7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8" fillId="37" borderId="0" xfId="57" applyFont="1" applyFill="1" applyBorder="1" applyAlignment="1">
      <alignment vertical="top" wrapText="1"/>
      <protection/>
    </xf>
    <xf numFmtId="0" fontId="48" fillId="36" borderId="20" xfId="57" applyFont="1" applyFill="1" applyBorder="1" applyAlignment="1">
      <alignment horizontal="center" vertical="top" wrapText="1"/>
      <protection/>
    </xf>
    <xf numFmtId="0" fontId="48" fillId="36" borderId="21" xfId="57" applyFont="1" applyFill="1" applyBorder="1" applyAlignment="1">
      <alignment horizontal="center" vertical="top" wrapText="1"/>
      <protection/>
    </xf>
    <xf numFmtId="0" fontId="48" fillId="36" borderId="22" xfId="57" applyFont="1" applyFill="1" applyBorder="1" applyAlignment="1">
      <alignment horizontal="center" vertical="top" wrapText="1"/>
      <protection/>
    </xf>
    <xf numFmtId="0" fontId="42" fillId="35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vertical="top"/>
    </xf>
    <xf numFmtId="0" fontId="44" fillId="0" borderId="12" xfId="56" applyFont="1" applyBorder="1" applyAlignment="1">
      <alignment horizontal="left" vertical="center"/>
      <protection/>
    </xf>
    <xf numFmtId="43" fontId="45" fillId="0" borderId="12" xfId="56" applyNumberFormat="1" applyFont="1" applyBorder="1" applyAlignment="1">
      <alignment horizontal="right" vertical="center"/>
      <protection/>
    </xf>
    <xf numFmtId="10" fontId="44" fillId="0" borderId="12" xfId="56" applyNumberFormat="1" applyFont="1" applyBorder="1" applyAlignment="1">
      <alignment horizontal="center" vertical="center"/>
      <protection/>
    </xf>
    <xf numFmtId="10" fontId="45" fillId="0" borderId="12" xfId="56" applyNumberFormat="1" applyFont="1" applyBorder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43" fontId="45" fillId="0" borderId="10" xfId="56" applyNumberFormat="1" applyFont="1" applyBorder="1" applyAlignment="1">
      <alignment vertical="center"/>
      <protection/>
    </xf>
    <xf numFmtId="0" fontId="42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2" fillId="0" borderId="10" xfId="50" applyFont="1" applyFill="1" applyBorder="1" applyAlignment="1">
      <alignment horizontal="center" vertical="top" wrapText="1"/>
      <protection/>
    </xf>
    <xf numFmtId="0" fontId="42" fillId="0" borderId="10" xfId="50" applyFont="1" applyFill="1" applyBorder="1" applyAlignment="1">
      <alignment horizontal="center" vertical="top"/>
      <protection/>
    </xf>
    <xf numFmtId="0" fontId="42" fillId="0" borderId="10" xfId="0" applyFont="1" applyFill="1" applyBorder="1" applyAlignment="1">
      <alignment vertical="top"/>
    </xf>
    <xf numFmtId="170" fontId="0" fillId="0" borderId="0" xfId="78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170" fontId="42" fillId="0" borderId="0" xfId="0" applyNumberFormat="1" applyFont="1" applyFill="1" applyBorder="1" applyAlignment="1">
      <alignment vertical="top"/>
    </xf>
    <xf numFmtId="4" fontId="42" fillId="0" borderId="0" xfId="0" applyNumberFormat="1" applyFont="1" applyFill="1" applyAlignment="1">
      <alignment horizontal="center" vertical="top"/>
    </xf>
    <xf numFmtId="0" fontId="43" fillId="0" borderId="0" xfId="0" applyFont="1" applyFill="1" applyBorder="1" applyAlignment="1">
      <alignment vertical="top"/>
    </xf>
    <xf numFmtId="0" fontId="42" fillId="37" borderId="10" xfId="50" applyFont="1" applyFill="1" applyBorder="1" applyAlignment="1">
      <alignment horizontal="center" vertical="top"/>
      <protection/>
    </xf>
    <xf numFmtId="0" fontId="42" fillId="37" borderId="10" xfId="50" applyFont="1" applyFill="1" applyBorder="1" applyAlignment="1">
      <alignment horizontal="center" vertical="top" wrapText="1"/>
      <protection/>
    </xf>
    <xf numFmtId="0" fontId="42" fillId="4" borderId="10" xfId="50" applyFont="1" applyFill="1" applyBorder="1" applyAlignment="1">
      <alignment horizontal="center" vertical="top" wrapText="1"/>
      <protection/>
    </xf>
    <xf numFmtId="173" fontId="42" fillId="4" borderId="10" xfId="78" applyNumberFormat="1" applyFont="1" applyFill="1" applyBorder="1" applyAlignment="1" applyProtection="1">
      <alignment horizontal="right" vertical="top"/>
      <protection/>
    </xf>
    <xf numFmtId="0" fontId="42" fillId="4" borderId="10" xfId="0" applyFont="1" applyFill="1" applyBorder="1" applyAlignment="1">
      <alignment horizontal="center" vertical="top"/>
    </xf>
    <xf numFmtId="0" fontId="43" fillId="38" borderId="10" xfId="0" applyFont="1" applyFill="1" applyBorder="1" applyAlignment="1">
      <alignment horizontal="justify" vertical="top" wrapText="1"/>
    </xf>
    <xf numFmtId="172" fontId="43" fillId="38" borderId="10" xfId="0" applyNumberFormat="1" applyFont="1" applyFill="1" applyBorder="1" applyAlignment="1">
      <alignment horizontal="right" vertical="top" wrapText="1"/>
    </xf>
    <xf numFmtId="0" fontId="43" fillId="39" borderId="10" xfId="0" applyFont="1" applyFill="1" applyBorder="1" applyAlignment="1">
      <alignment horizontal="justify" vertical="top" wrapText="1"/>
    </xf>
    <xf numFmtId="172" fontId="43" fillId="39" borderId="10" xfId="0" applyNumberFormat="1" applyFont="1" applyFill="1" applyBorder="1" applyAlignment="1">
      <alignment horizontal="right" vertical="top" wrapText="1"/>
    </xf>
    <xf numFmtId="0" fontId="43" fillId="25" borderId="10" xfId="58" applyFont="1" applyFill="1" applyBorder="1" applyAlignment="1">
      <alignment horizontal="center" vertical="top"/>
      <protection/>
    </xf>
    <xf numFmtId="4" fontId="43" fillId="25" borderId="10" xfId="58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top"/>
    </xf>
    <xf numFmtId="0" fontId="42" fillId="40" borderId="0" xfId="0" applyFont="1" applyFill="1" applyBorder="1" applyAlignment="1">
      <alignment vertical="top"/>
    </xf>
    <xf numFmtId="0" fontId="42" fillId="41" borderId="0" xfId="0" applyFont="1" applyFill="1" applyBorder="1" applyAlignment="1">
      <alignment vertical="top"/>
    </xf>
    <xf numFmtId="0" fontId="42" fillId="42" borderId="0" xfId="0" applyFont="1" applyFill="1" applyBorder="1" applyAlignment="1">
      <alignment vertical="top"/>
    </xf>
    <xf numFmtId="0" fontId="42" fillId="0" borderId="10" xfId="52" applyFont="1" applyFill="1" applyBorder="1" applyAlignment="1" quotePrefix="1">
      <alignment horizontal="center" vertical="top" wrapText="1"/>
      <protection/>
    </xf>
    <xf numFmtId="172" fontId="43" fillId="43" borderId="10" xfId="0" applyNumberFormat="1" applyFont="1" applyFill="1" applyBorder="1" applyAlignment="1">
      <alignment horizontal="right" vertical="top" wrapText="1"/>
    </xf>
    <xf numFmtId="0" fontId="43" fillId="43" borderId="10" xfId="0" applyFont="1" applyFill="1" applyBorder="1" applyAlignment="1">
      <alignment horizontal="justify" vertical="top" wrapText="1"/>
    </xf>
    <xf numFmtId="172" fontId="42" fillId="37" borderId="10" xfId="0" applyNumberFormat="1" applyFont="1" applyFill="1" applyBorder="1" applyAlignment="1">
      <alignment vertical="top"/>
    </xf>
    <xf numFmtId="0" fontId="43" fillId="39" borderId="10" xfId="0" applyFont="1" applyFill="1" applyBorder="1" applyAlignment="1">
      <alignment horizontal="center" vertical="top" wrapText="1"/>
    </xf>
    <xf numFmtId="172" fontId="43" fillId="35" borderId="10" xfId="0" applyNumberFormat="1" applyFont="1" applyFill="1" applyBorder="1" applyAlignment="1">
      <alignment vertical="top"/>
    </xf>
    <xf numFmtId="0" fontId="43" fillId="39" borderId="10" xfId="58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43" fillId="34" borderId="10" xfId="58" applyNumberFormat="1" applyFont="1" applyFill="1" applyBorder="1" applyAlignment="1">
      <alignment horizontal="justify" vertical="top" wrapText="1"/>
      <protection/>
    </xf>
    <xf numFmtId="0" fontId="43" fillId="44" borderId="10" xfId="0" applyFont="1" applyFill="1" applyBorder="1" applyAlignment="1">
      <alignment horizontal="center" vertical="top" wrapText="1"/>
    </xf>
    <xf numFmtId="0" fontId="43" fillId="44" borderId="10" xfId="58" applyFont="1" applyFill="1" applyBorder="1" applyAlignment="1">
      <alignment horizontal="center" vertical="top" wrapText="1"/>
      <protection/>
    </xf>
    <xf numFmtId="0" fontId="43" fillId="44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58" applyFont="1" applyFill="1" applyBorder="1" applyAlignment="1">
      <alignment horizontal="center" vertical="top"/>
      <protection/>
    </xf>
    <xf numFmtId="0" fontId="42" fillId="0" borderId="10" xfId="58" applyNumberFormat="1" applyFont="1" applyFill="1" applyBorder="1" applyAlignment="1">
      <alignment horizontal="justify" vertical="top" wrapText="1"/>
      <protection/>
    </xf>
    <xf numFmtId="0" fontId="43" fillId="39" borderId="10" xfId="58" applyFont="1" applyFill="1" applyBorder="1" applyAlignment="1">
      <alignment horizontal="justify" vertical="top" wrapText="1"/>
      <protection/>
    </xf>
    <xf numFmtId="0" fontId="42" fillId="37" borderId="10" xfId="58" applyFont="1" applyFill="1" applyBorder="1" applyAlignment="1">
      <alignment horizontal="justify" vertical="top" wrapText="1"/>
      <protection/>
    </xf>
    <xf numFmtId="0" fontId="42" fillId="0" borderId="10" xfId="0" applyFont="1" applyFill="1" applyBorder="1" applyAlignment="1">
      <alignment vertical="top" wrapText="1"/>
    </xf>
    <xf numFmtId="0" fontId="42" fillId="37" borderId="10" xfId="0" applyFont="1" applyFill="1" applyBorder="1" applyAlignment="1">
      <alignment vertical="top" wrapText="1"/>
    </xf>
    <xf numFmtId="172" fontId="43" fillId="42" borderId="10" xfId="0" applyNumberFormat="1" applyFont="1" applyFill="1" applyBorder="1" applyAlignment="1">
      <alignment vertical="top"/>
    </xf>
    <xf numFmtId="172" fontId="49" fillId="45" borderId="10" xfId="0" applyNumberFormat="1" applyFont="1" applyFill="1" applyBorder="1" applyAlignment="1">
      <alignment vertical="center"/>
    </xf>
    <xf numFmtId="172" fontId="74" fillId="4" borderId="10" xfId="0" applyNumberFormat="1" applyFont="1" applyFill="1" applyBorder="1" applyAlignment="1">
      <alignment vertical="center"/>
    </xf>
    <xf numFmtId="173" fontId="42" fillId="41" borderId="0" xfId="0" applyNumberFormat="1" applyFont="1" applyFill="1" applyBorder="1" applyAlignment="1">
      <alignment vertical="top"/>
    </xf>
    <xf numFmtId="173" fontId="42" fillId="0" borderId="0" xfId="0" applyNumberFormat="1" applyFont="1" applyFill="1" applyBorder="1" applyAlignment="1">
      <alignment vertical="top"/>
    </xf>
    <xf numFmtId="173" fontId="42" fillId="40" borderId="0" xfId="0" applyNumberFormat="1" applyFont="1" applyFill="1" applyBorder="1" applyAlignment="1">
      <alignment vertical="top"/>
    </xf>
    <xf numFmtId="4" fontId="43" fillId="34" borderId="10" xfId="58" applyNumberFormat="1" applyFont="1" applyFill="1" applyBorder="1" applyAlignment="1">
      <alignment horizontal="center" vertical="top"/>
      <protection/>
    </xf>
    <xf numFmtId="172" fontId="43" fillId="46" borderId="10" xfId="0" applyNumberFormat="1" applyFont="1" applyFill="1" applyBorder="1" applyAlignment="1">
      <alignment horizontal="right" vertical="top" wrapText="1"/>
    </xf>
    <xf numFmtId="172" fontId="43" fillId="46" borderId="10" xfId="0" applyNumberFormat="1" applyFont="1" applyFill="1" applyBorder="1" applyAlignment="1">
      <alignment horizontal="center" vertical="top" wrapText="1"/>
    </xf>
    <xf numFmtId="172" fontId="43" fillId="39" borderId="10" xfId="0" applyNumberFormat="1" applyFont="1" applyFill="1" applyBorder="1" applyAlignment="1">
      <alignment horizontal="center" vertical="top" wrapText="1"/>
    </xf>
    <xf numFmtId="173" fontId="42" fillId="37" borderId="10" xfId="78" applyNumberFormat="1" applyFont="1" applyFill="1" applyBorder="1" applyAlignment="1" applyProtection="1">
      <alignment horizontal="center" vertical="top"/>
      <protection/>
    </xf>
    <xf numFmtId="173" fontId="42" fillId="37" borderId="10" xfId="78" applyNumberFormat="1" applyFont="1" applyFill="1" applyBorder="1" applyAlignment="1" applyProtection="1">
      <alignment horizontal="right" vertical="top"/>
      <protection/>
    </xf>
    <xf numFmtId="170" fontId="42" fillId="37" borderId="10" xfId="0" applyNumberFormat="1" applyFont="1" applyFill="1" applyBorder="1" applyAlignment="1">
      <alignment vertical="top"/>
    </xf>
    <xf numFmtId="10" fontId="43" fillId="0" borderId="10" xfId="63" applyNumberFormat="1" applyFont="1" applyBorder="1" applyAlignment="1">
      <alignment horizontal="center" vertical="center"/>
    </xf>
    <xf numFmtId="0" fontId="2" fillId="0" borderId="0" xfId="51" applyFont="1" applyProtection="1">
      <alignment/>
      <protection/>
    </xf>
    <xf numFmtId="0" fontId="2" fillId="0" borderId="0" xfId="51" applyFont="1" applyFill="1" applyProtection="1">
      <alignment/>
      <protection/>
    </xf>
    <xf numFmtId="0" fontId="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 horizontal="right"/>
      <protection/>
    </xf>
    <xf numFmtId="0" fontId="9" fillId="0" borderId="0" xfId="54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0" fontId="12" fillId="0" borderId="0" xfId="54" applyFont="1" applyFill="1" applyBorder="1" applyAlignment="1">
      <alignment vertical="center"/>
      <protection/>
    </xf>
    <xf numFmtId="0" fontId="11" fillId="0" borderId="0" xfId="51" applyFont="1" applyAlignment="1" applyProtection="1">
      <alignment horizontal="left"/>
      <protection/>
    </xf>
    <xf numFmtId="176" fontId="13" fillId="0" borderId="0" xfId="62" applyNumberFormat="1" applyFont="1" applyAlignment="1" applyProtection="1">
      <alignment horizontal="center"/>
      <protection/>
    </xf>
    <xf numFmtId="10" fontId="13" fillId="0" borderId="0" xfId="62" applyNumberFormat="1" applyFont="1" applyAlignment="1" applyProtection="1">
      <alignment/>
      <protection/>
    </xf>
    <xf numFmtId="10" fontId="15" fillId="0" borderId="0" xfId="62" applyNumberFormat="1" applyFont="1" applyBorder="1" applyAlignment="1" applyProtection="1">
      <alignment horizontal="left" vertical="center" wrapText="1"/>
      <protection/>
    </xf>
    <xf numFmtId="10" fontId="15" fillId="0" borderId="0" xfId="62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center"/>
      <protection/>
    </xf>
    <xf numFmtId="0" fontId="17" fillId="0" borderId="0" xfId="51" applyFont="1" applyProtection="1">
      <alignment/>
      <protection/>
    </xf>
    <xf numFmtId="0" fontId="18" fillId="0" borderId="0" xfId="51" applyFont="1" applyFill="1" applyAlignment="1" applyProtection="1">
      <alignment/>
      <protection/>
    </xf>
    <xf numFmtId="0" fontId="18" fillId="0" borderId="0" xfId="51" applyFont="1" applyAlignment="1" applyProtection="1">
      <alignment horizontal="center"/>
      <protection/>
    </xf>
    <xf numFmtId="0" fontId="17" fillId="0" borderId="0" xfId="51" applyFont="1" applyAlignment="1" applyProtection="1">
      <alignment/>
      <protection/>
    </xf>
    <xf numFmtId="0" fontId="12" fillId="0" borderId="0" xfId="51" applyFont="1" applyAlignment="1" applyProtection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2" fillId="0" borderId="23" xfId="51" applyFont="1" applyFill="1" applyBorder="1" applyAlignment="1" applyProtection="1">
      <alignment horizontal="center" vertical="top" wrapText="1"/>
      <protection/>
    </xf>
    <xf numFmtId="2" fontId="2" fillId="0" borderId="24" xfId="51" applyNumberFormat="1" applyFont="1" applyFill="1" applyBorder="1" applyAlignment="1" applyProtection="1">
      <alignment horizontal="center" vertical="top" wrapText="1"/>
      <protection/>
    </xf>
    <xf numFmtId="0" fontId="19" fillId="0" borderId="25" xfId="51" applyFont="1" applyBorder="1" applyAlignment="1" applyProtection="1">
      <alignment horizontal="left" vertical="top" wrapText="1" indent="2"/>
      <protection/>
    </xf>
    <xf numFmtId="2" fontId="2" fillId="0" borderId="23" xfId="51" applyNumberFormat="1" applyFont="1" applyFill="1" applyBorder="1" applyAlignment="1" applyProtection="1">
      <alignment horizontal="center" vertical="top" wrapText="1"/>
      <protection/>
    </xf>
    <xf numFmtId="0" fontId="20" fillId="0" borderId="0" xfId="51" applyFont="1" applyBorder="1" applyAlignment="1" applyProtection="1">
      <alignment horizontal="center" wrapText="1"/>
      <protection/>
    </xf>
    <xf numFmtId="0" fontId="18" fillId="0" borderId="0" xfId="51" applyFont="1" applyFill="1" applyBorder="1" applyAlignment="1" applyProtection="1">
      <alignment horizontal="center"/>
      <protection/>
    </xf>
    <xf numFmtId="0" fontId="18" fillId="0" borderId="0" xfId="51" applyFont="1" applyBorder="1" applyAlignment="1" applyProtection="1">
      <alignment horizontal="center"/>
      <protection/>
    </xf>
    <xf numFmtId="0" fontId="12" fillId="0" borderId="23" xfId="51" applyFont="1" applyFill="1" applyBorder="1" applyAlignment="1" applyProtection="1">
      <alignment horizontal="center" vertical="top" wrapText="1"/>
      <protection/>
    </xf>
    <xf numFmtId="2" fontId="2" fillId="47" borderId="24" xfId="51" applyNumberFormat="1" applyFont="1" applyFill="1" applyBorder="1" applyAlignment="1" applyProtection="1">
      <alignment horizontal="center" vertical="top" wrapText="1"/>
      <protection locked="0"/>
    </xf>
    <xf numFmtId="2" fontId="12" fillId="0" borderId="24" xfId="51" applyNumberFormat="1" applyFont="1" applyBorder="1" applyAlignment="1" applyProtection="1">
      <alignment horizontal="center"/>
      <protection/>
    </xf>
    <xf numFmtId="0" fontId="12" fillId="0" borderId="25" xfId="51" applyFont="1" applyBorder="1" applyAlignment="1" applyProtection="1">
      <alignment horizontal="justify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25" xfId="51" applyFont="1" applyBorder="1" applyAlignment="1" applyProtection="1">
      <alignment horizontal="justify" vertical="top" wrapText="1"/>
      <protection/>
    </xf>
    <xf numFmtId="0" fontId="2" fillId="0" borderId="0" xfId="51" applyFont="1" applyBorder="1" applyProtection="1">
      <alignment/>
      <protection/>
    </xf>
    <xf numFmtId="0" fontId="2" fillId="0" borderId="18" xfId="51" applyFont="1" applyFill="1" applyBorder="1" applyAlignment="1" applyProtection="1">
      <alignment horizontal="center" vertical="top" wrapText="1"/>
      <protection/>
    </xf>
    <xf numFmtId="2" fontId="2" fillId="0" borderId="18" xfId="51" applyNumberFormat="1" applyFont="1" applyFill="1" applyBorder="1" applyAlignment="1" applyProtection="1">
      <alignment horizontal="center" vertical="top" wrapText="1"/>
      <protection/>
    </xf>
    <xf numFmtId="0" fontId="19" fillId="0" borderId="18" xfId="51" applyFont="1" applyBorder="1" applyAlignment="1" applyProtection="1">
      <alignment horizontal="justify" vertical="top" wrapText="1"/>
      <protection/>
    </xf>
    <xf numFmtId="0" fontId="18" fillId="0" borderId="0" xfId="51" applyFont="1" applyFill="1" applyAlignment="1" applyProtection="1">
      <alignment horizontal="center"/>
      <protection/>
    </xf>
    <xf numFmtId="0" fontId="2" fillId="47" borderId="0" xfId="51" applyFont="1" applyFill="1" applyAlignment="1" applyProtection="1">
      <alignment/>
      <protection locked="0"/>
    </xf>
    <xf numFmtId="0" fontId="12" fillId="0" borderId="0" xfId="51" applyFont="1" applyFill="1" applyAlignment="1" applyProtection="1">
      <alignment/>
      <protection/>
    </xf>
    <xf numFmtId="0" fontId="12" fillId="0" borderId="0" xfId="51" applyFont="1" applyAlignment="1" applyProtection="1">
      <alignment horizontal="center"/>
      <protection/>
    </xf>
    <xf numFmtId="0" fontId="2" fillId="0" borderId="0" xfId="51" applyFont="1" applyAlignment="1" applyProtection="1">
      <alignment/>
      <protection/>
    </xf>
    <xf numFmtId="0" fontId="18" fillId="0" borderId="0" xfId="51" applyFont="1" applyAlignment="1" applyProtection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 applyFont="1" applyBorder="1" applyAlignment="1">
      <alignment horizontal="center"/>
      <protection/>
    </xf>
    <xf numFmtId="0" fontId="21" fillId="0" borderId="0" xfId="54" applyNumberFormat="1" applyFont="1" applyAlignment="1">
      <alignment wrapText="1"/>
      <protection/>
    </xf>
    <xf numFmtId="0" fontId="21" fillId="0" borderId="0" xfId="54" applyNumberFormat="1" applyFont="1" applyAlignment="1">
      <alignment horizontal="center" wrapText="1"/>
      <protection/>
    </xf>
    <xf numFmtId="10" fontId="21" fillId="0" borderId="0" xfId="54" applyNumberFormat="1" applyFont="1" applyFill="1" applyBorder="1" applyAlignment="1">
      <alignment horizontal="left" vertical="center"/>
      <protection/>
    </xf>
    <xf numFmtId="0" fontId="20" fillId="0" borderId="0" xfId="54" applyNumberFormat="1" applyFont="1" applyFill="1" applyBorder="1" applyAlignment="1">
      <alignment horizontal="right" vertical="center"/>
      <protection/>
    </xf>
    <xf numFmtId="0" fontId="22" fillId="0" borderId="0" xfId="54" applyNumberFormat="1" applyFont="1" applyBorder="1" applyAlignment="1">
      <alignment horizontal="right" vertical="center"/>
      <protection/>
    </xf>
    <xf numFmtId="0" fontId="20" fillId="0" borderId="0" xfId="54" applyNumberFormat="1" applyFont="1">
      <alignment/>
      <protection/>
    </xf>
    <xf numFmtId="0" fontId="20" fillId="0" borderId="0" xfId="54" applyNumberFormat="1" applyFont="1" applyAlignment="1">
      <alignment horizontal="left"/>
      <protection/>
    </xf>
    <xf numFmtId="0" fontId="23" fillId="0" borderId="0" xfId="54" applyNumberFormat="1" applyFont="1">
      <alignment/>
      <protection/>
    </xf>
    <xf numFmtId="0" fontId="23" fillId="0" borderId="0" xfId="54" applyNumberFormat="1" applyFont="1" applyAlignment="1">
      <alignment horizontal="left"/>
      <protection/>
    </xf>
    <xf numFmtId="0" fontId="24" fillId="0" borderId="0" xfId="54" applyNumberFormat="1" applyFont="1" applyBorder="1" applyAlignment="1">
      <alignment/>
      <protection/>
    </xf>
    <xf numFmtId="0" fontId="43" fillId="0" borderId="0" xfId="0" applyFont="1" applyBorder="1" applyAlignment="1">
      <alignment horizontal="center" vertical="top"/>
    </xf>
    <xf numFmtId="4" fontId="43" fillId="0" borderId="10" xfId="52" applyNumberFormat="1" applyFont="1" applyBorder="1" applyAlignment="1">
      <alignment horizontal="right" vertical="top" wrapText="1"/>
      <protection/>
    </xf>
    <xf numFmtId="4" fontId="43" fillId="0" borderId="10" xfId="52" applyNumberFormat="1" applyFont="1" applyBorder="1" applyAlignment="1">
      <alignment horizontal="center" vertical="top" wrapText="1"/>
      <protection/>
    </xf>
    <xf numFmtId="0" fontId="43" fillId="0" borderId="10" xfId="52" applyFont="1" applyBorder="1" applyAlignment="1">
      <alignment horizontal="center" vertical="top" wrapText="1"/>
      <protection/>
    </xf>
    <xf numFmtId="4" fontId="42" fillId="0" borderId="10" xfId="52" applyNumberFormat="1" applyFont="1" applyBorder="1" applyAlignment="1">
      <alignment horizontal="right" vertical="top" wrapText="1"/>
      <protection/>
    </xf>
    <xf numFmtId="4" fontId="42" fillId="0" borderId="10" xfId="52" applyNumberFormat="1" applyFont="1" applyBorder="1" applyAlignment="1">
      <alignment horizontal="center" vertical="top" wrapText="1"/>
      <protection/>
    </xf>
    <xf numFmtId="179" fontId="42" fillId="0" borderId="10" xfId="52" applyNumberFormat="1" applyFont="1" applyBorder="1" applyAlignment="1">
      <alignment horizontal="center" vertical="top" wrapText="1"/>
      <protection/>
    </xf>
    <xf numFmtId="0" fontId="42" fillId="0" borderId="10" xfId="52" applyFont="1" applyBorder="1" applyAlignment="1">
      <alignment horizontal="center" vertical="top" wrapText="1"/>
      <protection/>
    </xf>
    <xf numFmtId="0" fontId="42" fillId="0" borderId="10" xfId="52" applyFont="1" applyBorder="1" applyAlignment="1" quotePrefix="1">
      <alignment horizontal="center" vertical="top" wrapText="1"/>
      <protection/>
    </xf>
    <xf numFmtId="178" fontId="42" fillId="0" borderId="10" xfId="52" applyNumberFormat="1" applyFont="1" applyBorder="1" applyAlignment="1">
      <alignment horizontal="center" vertical="top" wrapText="1"/>
      <protection/>
    </xf>
    <xf numFmtId="177" fontId="43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center" vertical="top" wrapText="1"/>
      <protection/>
    </xf>
    <xf numFmtId="0" fontId="0" fillId="0" borderId="0" xfId="50">
      <alignment/>
      <protection/>
    </xf>
    <xf numFmtId="2" fontId="42" fillId="0" borderId="10" xfId="52" applyNumberFormat="1" applyFont="1" applyBorder="1" applyAlignment="1">
      <alignment horizontal="center" vertical="top" wrapText="1"/>
      <protection/>
    </xf>
    <xf numFmtId="177" fontId="42" fillId="0" borderId="10" xfId="52" applyNumberFormat="1" applyFont="1" applyBorder="1" applyAlignment="1">
      <alignment horizontal="right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10" fontId="75" fillId="37" borderId="0" xfId="54" applyNumberFormat="1" applyFont="1" applyFill="1" applyBorder="1" applyAlignment="1" applyProtection="1">
      <alignment horizontal="left" vertical="center" wrapText="1"/>
      <protection locked="0"/>
    </xf>
    <xf numFmtId="10" fontId="21" fillId="37" borderId="0" xfId="54" applyNumberFormat="1" applyFont="1" applyFill="1" applyBorder="1" applyAlignment="1" applyProtection="1">
      <alignment horizontal="left" vertical="center" wrapText="1"/>
      <protection locked="0"/>
    </xf>
    <xf numFmtId="0" fontId="10" fillId="47" borderId="10" xfId="54" applyFont="1" applyFill="1" applyBorder="1" applyAlignment="1" applyProtection="1">
      <alignment horizontal="center" vertical="center"/>
      <protection locked="0"/>
    </xf>
    <xf numFmtId="0" fontId="9" fillId="47" borderId="10" xfId="54" applyFont="1" applyFill="1" applyBorder="1" applyAlignment="1" applyProtection="1">
      <alignment horizontal="center" vertical="center"/>
      <protection locked="0"/>
    </xf>
    <xf numFmtId="0" fontId="71" fillId="0" borderId="20" xfId="0" applyFont="1" applyBorder="1" applyAlignment="1">
      <alignment horizontal="left"/>
    </xf>
    <xf numFmtId="0" fontId="71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42" fillId="48" borderId="0" xfId="0" applyFont="1" applyFill="1" applyBorder="1" applyAlignment="1">
      <alignment vertical="top"/>
    </xf>
    <xf numFmtId="170" fontId="42" fillId="48" borderId="0" xfId="0" applyNumberFormat="1" applyFont="1" applyFill="1" applyBorder="1" applyAlignment="1">
      <alignment vertical="top"/>
    </xf>
    <xf numFmtId="0" fontId="42" fillId="0" borderId="10" xfId="52" applyFont="1" applyBorder="1" applyAlignment="1">
      <alignment horizontal="center" vertical="center" wrapText="1"/>
      <protection/>
    </xf>
    <xf numFmtId="0" fontId="42" fillId="0" borderId="10" xfId="52" applyFont="1" applyBorder="1" applyAlignment="1" quotePrefix="1">
      <alignment horizontal="center" vertical="center" wrapText="1"/>
      <protection/>
    </xf>
    <xf numFmtId="179" fontId="42" fillId="0" borderId="10" xfId="52" applyNumberFormat="1" applyFont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center" vertical="center" wrapText="1"/>
      <protection/>
    </xf>
    <xf numFmtId="4" fontId="42" fillId="0" borderId="10" xfId="52" applyNumberFormat="1" applyFont="1" applyBorder="1" applyAlignment="1">
      <alignment horizontal="right" vertical="center" wrapText="1"/>
      <protection/>
    </xf>
    <xf numFmtId="0" fontId="42" fillId="37" borderId="10" xfId="52" applyFont="1" applyFill="1" applyBorder="1" applyAlignment="1">
      <alignment horizontal="center" vertical="top" wrapText="1"/>
      <protection/>
    </xf>
    <xf numFmtId="0" fontId="42" fillId="37" borderId="10" xfId="52" applyFont="1" applyFill="1" applyBorder="1" applyAlignment="1" quotePrefix="1">
      <alignment horizontal="center" vertical="top" wrapText="1"/>
      <protection/>
    </xf>
    <xf numFmtId="0" fontId="42" fillId="37" borderId="10" xfId="52" applyFont="1" applyFill="1" applyBorder="1" applyAlignment="1">
      <alignment horizontal="center"/>
      <protection/>
    </xf>
    <xf numFmtId="0" fontId="43" fillId="37" borderId="10" xfId="52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center" vertical="top" wrapText="1"/>
      <protection/>
    </xf>
    <xf numFmtId="4" fontId="42" fillId="37" borderId="10" xfId="52" applyNumberFormat="1" applyFont="1" applyFill="1" applyBorder="1" applyAlignment="1">
      <alignment horizontal="right" vertical="top" wrapText="1"/>
      <protection/>
    </xf>
    <xf numFmtId="0" fontId="0" fillId="37" borderId="0" xfId="50" applyFill="1">
      <alignment/>
      <protection/>
    </xf>
    <xf numFmtId="177" fontId="42" fillId="0" borderId="10" xfId="52" applyNumberFormat="1" applyFont="1" applyBorder="1" applyAlignment="1">
      <alignment horizontal="center" vertical="center" wrapText="1"/>
      <protection/>
    </xf>
    <xf numFmtId="177" fontId="43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top"/>
    </xf>
    <xf numFmtId="0" fontId="42" fillId="37" borderId="10" xfId="0" applyFont="1" applyFill="1" applyBorder="1" applyAlignment="1">
      <alignment horizontal="center" vertical="top"/>
    </xf>
    <xf numFmtId="0" fontId="42" fillId="37" borderId="10" xfId="0" applyFont="1" applyFill="1" applyBorder="1" applyAlignment="1">
      <alignment vertical="top"/>
    </xf>
    <xf numFmtId="177" fontId="42" fillId="37" borderId="10" xfId="52" applyNumberFormat="1" applyFont="1" applyFill="1" applyBorder="1" applyAlignment="1">
      <alignment horizontal="center" vertical="top" wrapText="1"/>
      <protection/>
    </xf>
    <xf numFmtId="177" fontId="43" fillId="37" borderId="10" xfId="52" applyNumberFormat="1" applyFont="1" applyFill="1" applyBorder="1" applyAlignment="1">
      <alignment horizontal="center" vertical="top" wrapText="1"/>
      <protection/>
    </xf>
    <xf numFmtId="0" fontId="42" fillId="37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58" applyFont="1" applyFill="1" applyBorder="1" applyAlignment="1">
      <alignment horizontal="center" vertical="top" wrapText="1"/>
      <protection/>
    </xf>
    <xf numFmtId="0" fontId="43" fillId="33" borderId="10" xfId="58" applyFont="1" applyFill="1" applyBorder="1" applyAlignment="1">
      <alignment horizontal="justify" vertical="top" wrapText="1"/>
      <protection/>
    </xf>
    <xf numFmtId="0" fontId="43" fillId="33" borderId="10" xfId="0" applyFont="1" applyFill="1" applyBorder="1" applyAlignment="1">
      <alignment horizontal="justify" vertical="top" wrapText="1"/>
    </xf>
    <xf numFmtId="172" fontId="43" fillId="33" borderId="10" xfId="0" applyNumberFormat="1" applyFont="1" applyFill="1" applyBorder="1" applyAlignment="1">
      <alignment horizontal="right" vertical="top" wrapText="1"/>
    </xf>
    <xf numFmtId="172" fontId="43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justify" vertical="top" wrapText="1"/>
    </xf>
    <xf numFmtId="172" fontId="42" fillId="33" borderId="10" xfId="0" applyNumberFormat="1" applyFont="1" applyFill="1" applyBorder="1" applyAlignment="1">
      <alignment horizontal="center" vertical="top" wrapText="1"/>
    </xf>
    <xf numFmtId="172" fontId="42" fillId="33" borderId="10" xfId="0" applyNumberFormat="1" applyFont="1" applyFill="1" applyBorder="1" applyAlignment="1">
      <alignment horizontal="right" vertical="top" wrapText="1"/>
    </xf>
    <xf numFmtId="172" fontId="49" fillId="37" borderId="0" xfId="0" applyNumberFormat="1" applyFont="1" applyFill="1" applyBorder="1" applyAlignment="1">
      <alignment vertical="center"/>
    </xf>
    <xf numFmtId="0" fontId="42" fillId="37" borderId="0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170" fontId="42" fillId="37" borderId="0" xfId="0" applyNumberFormat="1" applyFont="1" applyFill="1" applyBorder="1" applyAlignment="1">
      <alignment vertical="top"/>
    </xf>
    <xf numFmtId="0" fontId="42" fillId="37" borderId="27" xfId="0" applyFont="1" applyFill="1" applyBorder="1" applyAlignment="1">
      <alignment horizontal="center" vertical="top"/>
    </xf>
    <xf numFmtId="173" fontId="42" fillId="37" borderId="27" xfId="78" applyNumberFormat="1" applyFont="1" applyFill="1" applyBorder="1" applyAlignment="1" applyProtection="1">
      <alignment horizontal="right" vertical="top"/>
      <protection/>
    </xf>
    <xf numFmtId="173" fontId="42" fillId="37" borderId="27" xfId="78" applyNumberFormat="1" applyFont="1" applyFill="1" applyBorder="1" applyAlignment="1" applyProtection="1">
      <alignment horizontal="center" vertical="top"/>
      <protection/>
    </xf>
    <xf numFmtId="170" fontId="42" fillId="37" borderId="27" xfId="0" applyNumberFormat="1" applyFont="1" applyFill="1" applyBorder="1" applyAlignment="1">
      <alignment vertical="top"/>
    </xf>
    <xf numFmtId="4" fontId="8" fillId="37" borderId="0" xfId="0" applyNumberFormat="1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top"/>
    </xf>
    <xf numFmtId="0" fontId="42" fillId="0" borderId="29" xfId="0" applyFont="1" applyFill="1" applyBorder="1" applyAlignment="1">
      <alignment horizontal="left" vertical="top"/>
    </xf>
    <xf numFmtId="0" fontId="43" fillId="0" borderId="30" xfId="0" applyFont="1" applyBorder="1" applyAlignment="1">
      <alignment horizontal="center" vertical="top"/>
    </xf>
    <xf numFmtId="173" fontId="76" fillId="37" borderId="10" xfId="78" applyNumberFormat="1" applyFont="1" applyFill="1" applyBorder="1" applyAlignment="1" applyProtection="1">
      <alignment horizontal="right" vertical="top"/>
      <protection/>
    </xf>
    <xf numFmtId="0" fontId="42" fillId="37" borderId="31" xfId="0" applyFont="1" applyFill="1" applyBorder="1" applyAlignment="1">
      <alignment horizontal="left" vertical="top"/>
    </xf>
    <xf numFmtId="0" fontId="42" fillId="37" borderId="31" xfId="0" applyFont="1" applyFill="1" applyBorder="1" applyAlignment="1">
      <alignment vertical="top"/>
    </xf>
    <xf numFmtId="172" fontId="49" fillId="49" borderId="10" xfId="0" applyNumberFormat="1" applyFont="1" applyFill="1" applyBorder="1" applyAlignment="1">
      <alignment vertical="center"/>
    </xf>
    <xf numFmtId="0" fontId="43" fillId="34" borderId="32" xfId="0" applyFont="1" applyFill="1" applyBorder="1" applyAlignment="1">
      <alignment horizontal="right" vertical="top"/>
    </xf>
    <xf numFmtId="0" fontId="43" fillId="34" borderId="33" xfId="0" applyFont="1" applyFill="1" applyBorder="1" applyAlignment="1">
      <alignment vertical="top"/>
    </xf>
    <xf numFmtId="170" fontId="43" fillId="34" borderId="34" xfId="0" applyNumberFormat="1" applyFont="1" applyFill="1" applyBorder="1" applyAlignment="1">
      <alignment vertical="top"/>
    </xf>
    <xf numFmtId="0" fontId="42" fillId="35" borderId="26" xfId="0" applyFont="1" applyFill="1" applyBorder="1" applyAlignment="1">
      <alignment horizontal="right" vertical="top"/>
    </xf>
    <xf numFmtId="4" fontId="43" fillId="35" borderId="35" xfId="0" applyNumberFormat="1" applyFont="1" applyFill="1" applyBorder="1" applyAlignment="1">
      <alignment vertical="top"/>
    </xf>
    <xf numFmtId="0" fontId="42" fillId="0" borderId="26" xfId="0" applyFont="1" applyBorder="1" applyAlignment="1">
      <alignment horizontal="right" vertical="top"/>
    </xf>
    <xf numFmtId="4" fontId="0" fillId="0" borderId="35" xfId="78" applyNumberFormat="1" applyFill="1" applyBorder="1" applyAlignment="1">
      <alignment vertical="top"/>
    </xf>
    <xf numFmtId="4" fontId="42" fillId="0" borderId="35" xfId="0" applyNumberFormat="1" applyFont="1" applyBorder="1" applyAlignment="1">
      <alignment vertical="top"/>
    </xf>
    <xf numFmtId="0" fontId="43" fillId="34" borderId="26" xfId="0" applyFont="1" applyFill="1" applyBorder="1" applyAlignment="1">
      <alignment horizontal="right" vertical="top"/>
    </xf>
    <xf numFmtId="4" fontId="43" fillId="34" borderId="35" xfId="0" applyNumberFormat="1" applyFont="1" applyFill="1" applyBorder="1" applyAlignment="1">
      <alignment vertical="top"/>
    </xf>
    <xf numFmtId="0" fontId="42" fillId="37" borderId="36" xfId="0" applyFont="1" applyFill="1" applyBorder="1" applyAlignment="1">
      <alignment horizontal="right" vertical="top"/>
    </xf>
    <xf numFmtId="4" fontId="76" fillId="37" borderId="37" xfId="0" applyNumberFormat="1" applyFont="1" applyFill="1" applyBorder="1" applyAlignment="1">
      <alignment vertical="top"/>
    </xf>
    <xf numFmtId="0" fontId="42" fillId="0" borderId="26" xfId="0" applyFont="1" applyFill="1" applyBorder="1" applyAlignment="1">
      <alignment horizontal="right" vertical="top"/>
    </xf>
    <xf numFmtId="4" fontId="42" fillId="0" borderId="35" xfId="0" applyNumberFormat="1" applyFont="1" applyFill="1" applyBorder="1" applyAlignment="1">
      <alignment vertical="top"/>
    </xf>
    <xf numFmtId="4" fontId="42" fillId="0" borderId="38" xfId="0" applyNumberFormat="1" applyFont="1" applyBorder="1" applyAlignment="1">
      <alignment vertical="top"/>
    </xf>
    <xf numFmtId="0" fontId="43" fillId="0" borderId="26" xfId="0" applyFont="1" applyFill="1" applyBorder="1" applyAlignment="1">
      <alignment horizontal="right" vertical="top"/>
    </xf>
    <xf numFmtId="4" fontId="43" fillId="0" borderId="35" xfId="0" applyNumberFormat="1" applyFont="1" applyFill="1" applyBorder="1" applyAlignment="1">
      <alignment vertical="top"/>
    </xf>
    <xf numFmtId="0" fontId="42" fillId="37" borderId="39" xfId="0" applyFont="1" applyFill="1" applyBorder="1" applyAlignment="1">
      <alignment horizontal="right" vertical="top"/>
    </xf>
    <xf numFmtId="0" fontId="42" fillId="37" borderId="40" xfId="0" applyFont="1" applyFill="1" applyBorder="1" applyAlignment="1">
      <alignment horizontal="right" vertical="top"/>
    </xf>
    <xf numFmtId="0" fontId="42" fillId="0" borderId="41" xfId="0" applyFont="1" applyBorder="1" applyAlignment="1">
      <alignment horizontal="left" vertical="top"/>
    </xf>
    <xf numFmtId="0" fontId="42" fillId="0" borderId="41" xfId="0" applyFont="1" applyBorder="1" applyAlignment="1">
      <alignment vertical="top"/>
    </xf>
    <xf numFmtId="4" fontId="42" fillId="0" borderId="42" xfId="0" applyNumberFormat="1" applyFont="1" applyBorder="1" applyAlignment="1">
      <alignment vertical="top"/>
    </xf>
    <xf numFmtId="170" fontId="53" fillId="45" borderId="10" xfId="0" applyNumberFormat="1" applyFont="1" applyFill="1" applyBorder="1" applyAlignment="1">
      <alignment horizontal="center" vertical="top"/>
    </xf>
    <xf numFmtId="170" fontId="53" fillId="4" borderId="10" xfId="0" applyNumberFormat="1" applyFont="1" applyFill="1" applyBorder="1" applyAlignment="1">
      <alignment horizontal="center" vertical="top"/>
    </xf>
    <xf numFmtId="172" fontId="49" fillId="49" borderId="43" xfId="0" applyNumberFormat="1" applyFont="1" applyFill="1" applyBorder="1" applyAlignment="1">
      <alignment horizontal="center" vertical="center"/>
    </xf>
    <xf numFmtId="172" fontId="49" fillId="49" borderId="18" xfId="0" applyNumberFormat="1" applyFont="1" applyFill="1" applyBorder="1" applyAlignment="1">
      <alignment horizontal="center" vertical="center"/>
    </xf>
    <xf numFmtId="172" fontId="49" fillId="49" borderId="23" xfId="0" applyNumberFormat="1" applyFont="1" applyFill="1" applyBorder="1" applyAlignment="1">
      <alignment horizontal="center" vertical="center"/>
    </xf>
    <xf numFmtId="0" fontId="73" fillId="0" borderId="44" xfId="0" applyFont="1" applyBorder="1" applyAlignment="1">
      <alignment horizontal="left" shrinkToFit="1"/>
    </xf>
    <xf numFmtId="0" fontId="73" fillId="0" borderId="45" xfId="0" applyFont="1" applyBorder="1" applyAlignment="1">
      <alignment horizontal="left" shrinkToFit="1"/>
    </xf>
    <xf numFmtId="0" fontId="73" fillId="0" borderId="46" xfId="0" applyFont="1" applyBorder="1" applyAlignment="1">
      <alignment horizontal="left" shrinkToFit="1"/>
    </xf>
    <xf numFmtId="10" fontId="52" fillId="0" borderId="47" xfId="0" applyNumberFormat="1" applyFont="1" applyBorder="1" applyAlignment="1">
      <alignment horizontal="center"/>
    </xf>
    <xf numFmtId="10" fontId="52" fillId="0" borderId="41" xfId="0" applyNumberFormat="1" applyFont="1" applyBorder="1" applyAlignment="1">
      <alignment horizontal="center"/>
    </xf>
    <xf numFmtId="10" fontId="52" fillId="0" borderId="42" xfId="0" applyNumberFormat="1" applyFont="1" applyBorder="1" applyAlignment="1">
      <alignment horizontal="center"/>
    </xf>
    <xf numFmtId="0" fontId="71" fillId="0" borderId="0" xfId="0" applyFont="1" applyBorder="1" applyAlignment="1">
      <alignment horizontal="left" wrapText="1"/>
    </xf>
    <xf numFmtId="0" fontId="71" fillId="0" borderId="20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48" fillId="37" borderId="0" xfId="57" applyFont="1" applyFill="1" applyBorder="1" applyAlignment="1">
      <alignment horizontal="center" vertical="top" wrapText="1"/>
      <protection/>
    </xf>
    <xf numFmtId="0" fontId="48" fillId="25" borderId="10" xfId="57" applyFont="1" applyFill="1" applyBorder="1" applyAlignment="1">
      <alignment horizontal="center" vertical="top" wrapText="1"/>
      <protection/>
    </xf>
    <xf numFmtId="0" fontId="48" fillId="37" borderId="10" xfId="57" applyFont="1" applyFill="1" applyBorder="1" applyAlignment="1">
      <alignment horizontal="center" vertical="top" wrapText="1"/>
      <protection/>
    </xf>
    <xf numFmtId="0" fontId="43" fillId="50" borderId="10" xfId="0" applyFont="1" applyFill="1" applyBorder="1" applyAlignment="1">
      <alignment horizontal="center" vertical="center"/>
    </xf>
    <xf numFmtId="0" fontId="72" fillId="0" borderId="43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1" fillId="0" borderId="48" xfId="0" applyFont="1" applyBorder="1" applyAlignment="1">
      <alignment horizontal="left"/>
    </xf>
    <xf numFmtId="0" fontId="71" fillId="0" borderId="49" xfId="0" applyFont="1" applyBorder="1" applyAlignment="1">
      <alignment horizontal="left"/>
    </xf>
    <xf numFmtId="0" fontId="71" fillId="0" borderId="50" xfId="0" applyFont="1" applyBorder="1" applyAlignment="1">
      <alignment horizontal="left"/>
    </xf>
    <xf numFmtId="0" fontId="71" fillId="0" borderId="33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51" fillId="0" borderId="10" xfId="0" applyFont="1" applyBorder="1" applyAlignment="1">
      <alignment horizontal="left" wrapText="1"/>
    </xf>
    <xf numFmtId="10" fontId="52" fillId="0" borderId="43" xfId="0" applyNumberFormat="1" applyFont="1" applyBorder="1" applyAlignment="1">
      <alignment horizontal="center" vertical="center"/>
    </xf>
    <xf numFmtId="10" fontId="52" fillId="0" borderId="18" xfId="0" applyNumberFormat="1" applyFont="1" applyBorder="1" applyAlignment="1">
      <alignment horizontal="center" vertical="center"/>
    </xf>
    <xf numFmtId="10" fontId="52" fillId="0" borderId="23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52" fillId="0" borderId="51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71" fillId="0" borderId="52" xfId="0" applyFont="1" applyBorder="1" applyAlignment="1">
      <alignment horizontal="left" wrapText="1"/>
    </xf>
    <xf numFmtId="0" fontId="71" fillId="0" borderId="53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top"/>
    </xf>
    <xf numFmtId="0" fontId="44" fillId="0" borderId="11" xfId="56" applyFont="1" applyBorder="1" applyAlignment="1">
      <alignment horizontal="left" vertical="center"/>
      <protection/>
    </xf>
    <xf numFmtId="0" fontId="44" fillId="0" borderId="13" xfId="56" applyFont="1" applyBorder="1" applyAlignment="1">
      <alignment horizontal="left" vertical="center"/>
      <protection/>
    </xf>
    <xf numFmtId="0" fontId="44" fillId="0" borderId="16" xfId="56" applyFont="1" applyBorder="1" applyAlignment="1">
      <alignment horizontal="left" vertical="center"/>
      <protection/>
    </xf>
    <xf numFmtId="0" fontId="44" fillId="0" borderId="54" xfId="56" applyFont="1" applyBorder="1" applyAlignment="1">
      <alignment horizontal="left" vertical="center"/>
      <protection/>
    </xf>
    <xf numFmtId="43" fontId="44" fillId="0" borderId="10" xfId="56" applyNumberFormat="1" applyFont="1" applyBorder="1" applyAlignment="1">
      <alignment horizontal="right" vertical="center"/>
      <protection/>
    </xf>
    <xf numFmtId="0" fontId="44" fillId="0" borderId="10" xfId="56" applyFont="1" applyBorder="1" applyAlignment="1">
      <alignment horizontal="right" vertical="center"/>
      <protection/>
    </xf>
    <xf numFmtId="0" fontId="44" fillId="0" borderId="10" xfId="56" applyFont="1" applyBorder="1" applyAlignment="1">
      <alignment horizontal="left" vertical="center" wrapText="1"/>
      <protection/>
    </xf>
    <xf numFmtId="0" fontId="45" fillId="0" borderId="10" xfId="56" applyFont="1" applyBorder="1" applyAlignment="1">
      <alignment horizontal="center" vertical="center"/>
      <protection/>
    </xf>
    <xf numFmtId="10" fontId="44" fillId="0" borderId="10" xfId="56" applyNumberFormat="1" applyFont="1" applyBorder="1" applyAlignment="1">
      <alignment horizontal="center" vertical="center"/>
      <protection/>
    </xf>
    <xf numFmtId="10" fontId="44" fillId="0" borderId="43" xfId="56" applyNumberFormat="1" applyFont="1" applyBorder="1" applyAlignment="1">
      <alignment horizontal="center" vertical="center"/>
      <protection/>
    </xf>
    <xf numFmtId="0" fontId="45" fillId="0" borderId="43" xfId="56" applyFont="1" applyBorder="1" applyAlignment="1">
      <alignment horizontal="right" vertical="center"/>
      <protection/>
    </xf>
    <xf numFmtId="0" fontId="45" fillId="0" borderId="18" xfId="56" applyFont="1" applyBorder="1" applyAlignment="1">
      <alignment horizontal="right" vertical="center"/>
      <protection/>
    </xf>
    <xf numFmtId="49" fontId="44" fillId="0" borderId="10" xfId="56" applyNumberFormat="1" applyFont="1" applyBorder="1" applyAlignment="1">
      <alignment horizontal="center" vertical="center"/>
      <protection/>
    </xf>
    <xf numFmtId="0" fontId="44" fillId="0" borderId="10" xfId="56" applyFont="1" applyBorder="1" applyAlignment="1">
      <alignment horizontal="center" vertical="center"/>
      <protection/>
    </xf>
    <xf numFmtId="0" fontId="44" fillId="0" borderId="11" xfId="56" applyFont="1" applyBorder="1" applyAlignment="1">
      <alignment horizontal="left" vertical="center" wrapText="1"/>
      <protection/>
    </xf>
    <xf numFmtId="0" fontId="44" fillId="0" borderId="13" xfId="56" applyFont="1" applyBorder="1" applyAlignment="1">
      <alignment horizontal="left" vertical="center" wrapText="1"/>
      <protection/>
    </xf>
    <xf numFmtId="0" fontId="44" fillId="0" borderId="16" xfId="56" applyFont="1" applyBorder="1" applyAlignment="1">
      <alignment horizontal="left" vertical="center" wrapText="1"/>
      <protection/>
    </xf>
    <xf numFmtId="0" fontId="44" fillId="0" borderId="54" xfId="56" applyFont="1" applyBorder="1" applyAlignment="1">
      <alignment horizontal="left" vertical="center" wrapText="1"/>
      <protection/>
    </xf>
    <xf numFmtId="43" fontId="44" fillId="0" borderId="10" xfId="56" applyNumberFormat="1" applyFont="1" applyBorder="1" applyAlignment="1">
      <alignment horizontal="center" vertical="center"/>
      <protection/>
    </xf>
    <xf numFmtId="174" fontId="43" fillId="34" borderId="10" xfId="69" applyNumberFormat="1" applyFont="1" applyFill="1" applyBorder="1" applyAlignment="1">
      <alignment horizontal="center" vertical="center" wrapText="1"/>
    </xf>
    <xf numFmtId="0" fontId="73" fillId="0" borderId="26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44" fillId="0" borderId="11" xfId="56" applyFont="1" applyBorder="1" applyAlignment="1">
      <alignment horizontal="center" vertical="center"/>
      <protection/>
    </xf>
    <xf numFmtId="0" fontId="44" fillId="0" borderId="16" xfId="56" applyFont="1" applyBorder="1" applyAlignment="1">
      <alignment horizontal="center" vertical="center"/>
      <protection/>
    </xf>
    <xf numFmtId="0" fontId="43" fillId="34" borderId="43" xfId="56" applyFont="1" applyFill="1" applyBorder="1" applyAlignment="1">
      <alignment horizontal="center" vertical="center" wrapText="1"/>
      <protection/>
    </xf>
    <xf numFmtId="0" fontId="43" fillId="34" borderId="23" xfId="56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wrapText="1"/>
    </xf>
    <xf numFmtId="0" fontId="12" fillId="0" borderId="0" xfId="51" applyFont="1" applyAlignment="1" applyProtection="1">
      <alignment/>
      <protection/>
    </xf>
    <xf numFmtId="10" fontId="14" fillId="51" borderId="11" xfId="64" applyNumberFormat="1" applyFont="1" applyFill="1" applyBorder="1" applyAlignment="1" applyProtection="1">
      <alignment horizontal="center" vertical="center" wrapText="1"/>
      <protection/>
    </xf>
    <xf numFmtId="10" fontId="14" fillId="51" borderId="13" xfId="64" applyNumberFormat="1" applyFont="1" applyFill="1" applyBorder="1" applyAlignment="1" applyProtection="1">
      <alignment horizontal="center" vertical="center" wrapText="1"/>
      <protection/>
    </xf>
    <xf numFmtId="10" fontId="14" fillId="51" borderId="16" xfId="64" applyNumberFormat="1" applyFont="1" applyFill="1" applyBorder="1" applyAlignment="1" applyProtection="1">
      <alignment horizontal="center" vertical="center" wrapText="1"/>
      <protection/>
    </xf>
    <xf numFmtId="10" fontId="14" fillId="51" borderId="54" xfId="6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Border="1" applyAlignment="1">
      <alignment horizontal="left"/>
      <protection/>
    </xf>
    <xf numFmtId="10" fontId="21" fillId="47" borderId="43" xfId="54" applyNumberFormat="1" applyFont="1" applyFill="1" applyBorder="1" applyAlignment="1" applyProtection="1">
      <alignment vertical="center" wrapText="1"/>
      <protection locked="0"/>
    </xf>
    <xf numFmtId="10" fontId="21" fillId="47" borderId="18" xfId="54" applyNumberFormat="1" applyFont="1" applyFill="1" applyBorder="1" applyAlignment="1" applyProtection="1">
      <alignment vertical="center" wrapText="1"/>
      <protection locked="0"/>
    </xf>
    <xf numFmtId="10" fontId="21" fillId="47" borderId="23" xfId="54" applyNumberFormat="1" applyFont="1" applyFill="1" applyBorder="1" applyAlignment="1" applyProtection="1">
      <alignment vertical="center" wrapText="1"/>
      <protection locked="0"/>
    </xf>
    <xf numFmtId="10" fontId="78" fillId="47" borderId="43" xfId="54" applyNumberFormat="1" applyFont="1" applyFill="1" applyBorder="1" applyAlignment="1" applyProtection="1">
      <alignment vertical="center" wrapText="1"/>
      <protection locked="0"/>
    </xf>
    <xf numFmtId="10" fontId="78" fillId="47" borderId="18" xfId="54" applyNumberFormat="1" applyFont="1" applyFill="1" applyBorder="1" applyAlignment="1" applyProtection="1">
      <alignment vertical="center" wrapText="1"/>
      <protection locked="0"/>
    </xf>
    <xf numFmtId="10" fontId="78" fillId="47" borderId="23" xfId="54" applyNumberFormat="1" applyFont="1" applyFill="1" applyBorder="1" applyAlignment="1" applyProtection="1">
      <alignment vertical="center" wrapText="1"/>
      <protection locked="0"/>
    </xf>
    <xf numFmtId="4" fontId="43" fillId="36" borderId="55" xfId="52" applyNumberFormat="1" applyFont="1" applyFill="1" applyBorder="1" applyAlignment="1">
      <alignment horizontal="right"/>
      <protection/>
    </xf>
    <xf numFmtId="0" fontId="43" fillId="36" borderId="10" xfId="52" applyFont="1" applyFill="1" applyBorder="1" applyAlignment="1">
      <alignment horizontal="justify" vertical="top" wrapText="1"/>
      <protection/>
    </xf>
    <xf numFmtId="0" fontId="43" fillId="0" borderId="43" xfId="52" applyFont="1" applyFill="1" applyBorder="1" applyAlignment="1">
      <alignment horizontal="left" vertical="top" wrapText="1"/>
      <protection/>
    </xf>
    <xf numFmtId="0" fontId="43" fillId="0" borderId="18" xfId="52" applyFont="1" applyFill="1" applyBorder="1" applyAlignment="1">
      <alignment horizontal="left" vertical="top" wrapText="1"/>
      <protection/>
    </xf>
    <xf numFmtId="0" fontId="43" fillId="0" borderId="23" xfId="52" applyFont="1" applyFill="1" applyBorder="1" applyAlignment="1">
      <alignment horizontal="left" vertical="top" wrapText="1"/>
      <protection/>
    </xf>
    <xf numFmtId="4" fontId="42" fillId="36" borderId="55" xfId="52" applyNumberFormat="1" applyFont="1" applyFill="1" applyBorder="1" applyAlignment="1">
      <alignment horizontal="right"/>
      <protection/>
    </xf>
    <xf numFmtId="0" fontId="43" fillId="0" borderId="43" xfId="52" applyFont="1" applyBorder="1" applyAlignment="1">
      <alignment horizontal="right"/>
      <protection/>
    </xf>
    <xf numFmtId="0" fontId="43" fillId="0" borderId="18" xfId="52" applyFont="1" applyBorder="1" applyAlignment="1">
      <alignment horizontal="right"/>
      <protection/>
    </xf>
    <xf numFmtId="0" fontId="43" fillId="0" borderId="23" xfId="52" applyFont="1" applyBorder="1" applyAlignment="1">
      <alignment horizontal="right"/>
      <protection/>
    </xf>
    <xf numFmtId="4" fontId="42" fillId="36" borderId="10" xfId="52" applyNumberFormat="1" applyFont="1" applyFill="1" applyBorder="1" applyAlignment="1">
      <alignment horizontal="right"/>
      <protection/>
    </xf>
    <xf numFmtId="0" fontId="42" fillId="0" borderId="43" xfId="52" applyFont="1" applyFill="1" applyBorder="1" applyAlignment="1">
      <alignment horizontal="justify" vertical="top" wrapText="1"/>
      <protection/>
    </xf>
    <xf numFmtId="0" fontId="42" fillId="0" borderId="18" xfId="52" applyFont="1" applyFill="1" applyBorder="1" applyAlignment="1">
      <alignment horizontal="justify" vertical="top" wrapText="1"/>
      <protection/>
    </xf>
    <xf numFmtId="0" fontId="42" fillId="0" borderId="23" xfId="52" applyFont="1" applyFill="1" applyBorder="1" applyAlignment="1">
      <alignment horizontal="justify" vertical="top" wrapText="1"/>
      <protection/>
    </xf>
    <xf numFmtId="0" fontId="42" fillId="0" borderId="43" xfId="52" applyFont="1" applyFill="1" applyBorder="1" applyAlignment="1">
      <alignment horizontal="left" vertical="top" wrapText="1"/>
      <protection/>
    </xf>
    <xf numFmtId="0" fontId="42" fillId="0" borderId="18" xfId="52" applyFont="1" applyFill="1" applyBorder="1" applyAlignment="1">
      <alignment horizontal="left" vertical="top" wrapText="1"/>
      <protection/>
    </xf>
    <xf numFmtId="0" fontId="42" fillId="0" borderId="23" xfId="52" applyFont="1" applyFill="1" applyBorder="1" applyAlignment="1">
      <alignment horizontal="left" vertical="top" wrapText="1"/>
      <protection/>
    </xf>
    <xf numFmtId="4" fontId="43" fillId="36" borderId="10" xfId="52" applyNumberFormat="1" applyFont="1" applyFill="1" applyBorder="1" applyAlignment="1">
      <alignment horizontal="right"/>
      <protection/>
    </xf>
    <xf numFmtId="0" fontId="52" fillId="49" borderId="10" xfId="52" applyFont="1" applyFill="1" applyBorder="1" applyAlignment="1">
      <alignment horizontal="center"/>
      <protection/>
    </xf>
    <xf numFmtId="17" fontId="42" fillId="0" borderId="43" xfId="52" applyNumberFormat="1" applyFont="1" applyBorder="1" applyAlignment="1" quotePrefix="1">
      <alignment horizontal="center" vertical="center"/>
      <protection/>
    </xf>
    <xf numFmtId="0" fontId="42" fillId="0" borderId="23" xfId="52" applyFont="1" applyBorder="1" applyAlignment="1">
      <alignment horizontal="center" vertical="center"/>
      <protection/>
    </xf>
    <xf numFmtId="0" fontId="43" fillId="0" borderId="27" xfId="52" applyFont="1" applyBorder="1" applyAlignment="1">
      <alignment horizontal="left" vertical="center"/>
      <protection/>
    </xf>
    <xf numFmtId="0" fontId="43" fillId="0" borderId="55" xfId="52" applyFont="1" applyBorder="1" applyAlignment="1">
      <alignment horizontal="left" vertical="center"/>
      <protection/>
    </xf>
    <xf numFmtId="0" fontId="42" fillId="0" borderId="10" xfId="52" applyFont="1" applyBorder="1" applyAlignment="1">
      <alignment horizontal="justify" vertical="center" wrapText="1"/>
      <protection/>
    </xf>
    <xf numFmtId="0" fontId="43" fillId="0" borderId="27" xfId="52" applyFont="1" applyBorder="1" applyAlignment="1">
      <alignment horizontal="center" vertical="center"/>
      <protection/>
    </xf>
    <xf numFmtId="0" fontId="43" fillId="0" borderId="55" xfId="52" applyFont="1" applyBorder="1" applyAlignment="1">
      <alignment horizontal="center" vertical="center"/>
      <protection/>
    </xf>
    <xf numFmtId="9" fontId="42" fillId="0" borderId="10" xfId="63" applyNumberFormat="1" applyFont="1" applyBorder="1" applyAlignment="1">
      <alignment horizontal="center" vertical="center"/>
    </xf>
    <xf numFmtId="17" fontId="42" fillId="0" borderId="43" xfId="52" applyNumberFormat="1" applyFont="1" applyBorder="1" applyAlignment="1" quotePrefix="1">
      <alignment horizontal="left" vertical="center"/>
      <protection/>
    </xf>
    <xf numFmtId="0" fontId="42" fillId="0" borderId="23" xfId="52" applyFont="1" applyBorder="1" applyAlignment="1">
      <alignment horizontal="left" vertical="center"/>
      <protection/>
    </xf>
    <xf numFmtId="0" fontId="43" fillId="0" borderId="27" xfId="52" applyFont="1" applyBorder="1" applyAlignment="1">
      <alignment horizontal="center" vertical="top"/>
      <protection/>
    </xf>
    <xf numFmtId="0" fontId="43" fillId="0" borderId="55" xfId="52" applyFont="1" applyBorder="1" applyAlignment="1">
      <alignment horizontal="center" vertical="top"/>
      <protection/>
    </xf>
    <xf numFmtId="9" fontId="42" fillId="0" borderId="10" xfId="63" applyNumberFormat="1" applyFont="1" applyBorder="1" applyAlignment="1">
      <alignment horizontal="center" vertical="top"/>
    </xf>
    <xf numFmtId="49" fontId="42" fillId="0" borderId="43" xfId="52" applyNumberFormat="1" applyFont="1" applyBorder="1" applyAlignment="1">
      <alignment horizontal="center" vertical="center"/>
      <protection/>
    </xf>
    <xf numFmtId="49" fontId="42" fillId="0" borderId="23" xfId="52" applyNumberFormat="1" applyFont="1" applyBorder="1" applyAlignment="1">
      <alignment horizontal="center" vertical="center"/>
      <protection/>
    </xf>
    <xf numFmtId="0" fontId="42" fillId="0" borderId="10" xfId="52" applyFont="1" applyBorder="1" applyAlignment="1">
      <alignment horizontal="justify" vertical="top" wrapText="1"/>
      <protection/>
    </xf>
    <xf numFmtId="0" fontId="42" fillId="37" borderId="43" xfId="52" applyFont="1" applyFill="1" applyBorder="1" applyAlignment="1">
      <alignment horizontal="left" vertical="top" wrapText="1"/>
      <protection/>
    </xf>
    <xf numFmtId="0" fontId="42" fillId="37" borderId="18" xfId="52" applyFont="1" applyFill="1" applyBorder="1" applyAlignment="1">
      <alignment horizontal="left" vertical="top" wrapText="1"/>
      <protection/>
    </xf>
    <xf numFmtId="0" fontId="42" fillId="37" borderId="23" xfId="52" applyFont="1" applyFill="1" applyBorder="1" applyAlignment="1">
      <alignment horizontal="left" vertical="top" wrapText="1"/>
      <protection/>
    </xf>
    <xf numFmtId="49" fontId="42" fillId="0" borderId="10" xfId="52" applyNumberFormat="1" applyFont="1" applyBorder="1" applyAlignment="1">
      <alignment horizontal="justify" vertical="center" wrapText="1"/>
      <protection/>
    </xf>
    <xf numFmtId="9" fontId="42" fillId="0" borderId="10" xfId="63" applyFont="1" applyBorder="1" applyAlignment="1">
      <alignment horizontal="center" vertical="top"/>
    </xf>
    <xf numFmtId="0" fontId="42" fillId="0" borderId="43" xfId="52" applyFont="1" applyBorder="1" applyAlignment="1">
      <alignment horizontal="justify" vertical="top" wrapText="1"/>
      <protection/>
    </xf>
    <xf numFmtId="0" fontId="42" fillId="0" borderId="18" xfId="52" applyFont="1" applyBorder="1" applyAlignment="1">
      <alignment horizontal="justify" vertical="top" wrapText="1"/>
      <protection/>
    </xf>
    <xf numFmtId="0" fontId="42" fillId="0" borderId="23" xfId="52" applyFont="1" applyBorder="1" applyAlignment="1">
      <alignment horizontal="justify" vertical="top" wrapText="1"/>
      <protection/>
    </xf>
    <xf numFmtId="0" fontId="42" fillId="0" borderId="43" xfId="52" applyFont="1" applyBorder="1" applyAlignment="1">
      <alignment horizontal="left" vertical="center" wrapText="1"/>
      <protection/>
    </xf>
    <xf numFmtId="0" fontId="42" fillId="0" borderId="18" xfId="52" applyFont="1" applyBorder="1" applyAlignment="1">
      <alignment horizontal="left" vertical="center" wrapText="1"/>
      <protection/>
    </xf>
    <xf numFmtId="0" fontId="42" fillId="0" borderId="23" xfId="52" applyFont="1" applyBorder="1" applyAlignment="1">
      <alignment horizontal="left" vertical="center" wrapText="1"/>
      <protection/>
    </xf>
    <xf numFmtId="0" fontId="42" fillId="0" borderId="43" xfId="52" applyFont="1" applyBorder="1" applyAlignment="1">
      <alignment horizontal="left" vertical="top" wrapText="1"/>
      <protection/>
    </xf>
    <xf numFmtId="0" fontId="42" fillId="0" borderId="18" xfId="52" applyFont="1" applyBorder="1" applyAlignment="1">
      <alignment horizontal="left" vertical="top" wrapText="1"/>
      <protection/>
    </xf>
    <xf numFmtId="0" fontId="42" fillId="0" borderId="23" xfId="52" applyFont="1" applyBorder="1" applyAlignment="1">
      <alignment horizontal="left" vertical="top" wrapText="1"/>
      <protection/>
    </xf>
    <xf numFmtId="0" fontId="43" fillId="0" borderId="43" xfId="52" applyFont="1" applyBorder="1" applyAlignment="1">
      <alignment horizontal="left" vertical="top" wrapText="1"/>
      <protection/>
    </xf>
    <xf numFmtId="0" fontId="43" fillId="0" borderId="18" xfId="52" applyFont="1" applyBorder="1" applyAlignment="1">
      <alignment horizontal="left" vertical="top" wrapText="1"/>
      <protection/>
    </xf>
    <xf numFmtId="0" fontId="43" fillId="0" borderId="23" xfId="52" applyFont="1" applyBorder="1" applyAlignment="1">
      <alignment horizontal="left" vertical="top" wrapText="1"/>
      <protection/>
    </xf>
    <xf numFmtId="0" fontId="42" fillId="0" borderId="43" xfId="52" applyFont="1" applyBorder="1" applyAlignment="1">
      <alignment horizontal="center" vertical="top" wrapText="1"/>
      <protection/>
    </xf>
    <xf numFmtId="0" fontId="42" fillId="0" borderId="18" xfId="52" applyFont="1" applyBorder="1" applyAlignment="1">
      <alignment horizontal="center" vertical="top" wrapText="1"/>
      <protection/>
    </xf>
    <xf numFmtId="0" fontId="42" fillId="0" borderId="23" xfId="52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43" fillId="0" borderId="0" xfId="50" applyFont="1" applyAlignment="1">
      <alignment horizontal="center" vertical="top"/>
      <protection/>
    </xf>
    <xf numFmtId="177" fontId="43" fillId="36" borderId="55" xfId="5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rmal 10" xfId="49"/>
    <cellStyle name="Normal 2" xfId="50"/>
    <cellStyle name="Normal 2 2" xfId="51"/>
    <cellStyle name="Normal 2 2 2 2" xfId="52"/>
    <cellStyle name="Normal 2_Modelo de Detalhamento do  BDI" xfId="53"/>
    <cellStyle name="Normal 4 2 3" xfId="54"/>
    <cellStyle name="Normal 5" xfId="55"/>
    <cellStyle name="Normal 7" xfId="56"/>
    <cellStyle name="Normal__rea 1 - projeto nosso bairro ok reajustadio nov-06" xfId="57"/>
    <cellStyle name="Normal_CUSTOS RESUMO" xfId="58"/>
    <cellStyle name="Nota" xfId="59"/>
    <cellStyle name="Percent" xfId="60"/>
    <cellStyle name="Porcentagem 2" xfId="61"/>
    <cellStyle name="Porcentagem 2 2 2" xfId="62"/>
    <cellStyle name="Porcentagem 2 2 3" xfId="63"/>
    <cellStyle name="Porcentagem 3" xfId="64"/>
    <cellStyle name="Porcentagem 4 2" xfId="65"/>
    <cellStyle name="Saída" xfId="66"/>
    <cellStyle name="Comma [0]" xfId="67"/>
    <cellStyle name="Separador de milhares 3 2" xfId="68"/>
    <cellStyle name="Separador de milhares 42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dxfs count="2"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647700</xdr:colOff>
      <xdr:row>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763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8</xdr:col>
      <xdr:colOff>438150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29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9</xdr:col>
      <xdr:colOff>447675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866775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248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11</xdr:col>
      <xdr:colOff>581025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900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4</xdr:col>
      <xdr:colOff>0</xdr:colOff>
      <xdr:row>3</xdr:row>
      <xdr:rowOff>285750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441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10</xdr:col>
      <xdr:colOff>609600</xdr:colOff>
      <xdr:row>8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219075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19050</xdr:rowOff>
    </xdr:from>
    <xdr:to>
      <xdr:col>10</xdr:col>
      <xdr:colOff>333375</xdr:colOff>
      <xdr:row>5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10</xdr:col>
      <xdr:colOff>152400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10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10</xdr:col>
      <xdr:colOff>333375</xdr:colOff>
      <xdr:row>7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7019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Giacomo\Desktop\REPROGRAMA&#199;&#195;O%2002%20CULTIVAR\REVIS&#195;O%20FINAL\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BACKUP%202021\Desktop\REPROGRAMA&#199;&#195;O%2002%20CULTIVAR\REVIS&#195;O%20FINAL\PEND&#202;NCIAS%2002\PLANILHA%20OR&#199;AMENT&#193;RIA%20BREJETU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samiv\Downloads\PLANILHA%20OR&#199;AMENT&#193;RIA%20CONCEI&#199;&#195;O%20DO%20CASTEL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01\arquivos-crg\Users\samiv\Downloads\PLANILHA%20OR&#199;AMENT&#193;RIA%20BREJETUB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do BDI"/>
      <sheetName val="Auxiliar"/>
    </sheetNames>
    <sheetDataSet>
      <sheetData sheetId="1">
        <row r="17">
          <cell r="A17" t="str">
            <v>Atende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"/>
      <sheetName val="COMP_01"/>
      <sheetName val="COMP_02"/>
      <sheetName val="COMP_03"/>
      <sheetName val="COMP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CAMENTO"/>
      <sheetName val="M. CÁLCULO"/>
      <sheetName val="CRONOGRAMA"/>
      <sheetName val="Detalhamento do BDI (2)"/>
      <sheetName val="COMP_01"/>
      <sheetName val="COMP_02"/>
      <sheetName val="COMP_03"/>
      <sheetName val="COMP_04"/>
      <sheetName val="COMP_05"/>
      <sheetName val="COMP_06"/>
      <sheetName val="COMP_07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80" zoomScaleNormal="110" zoomScaleSheetLayoutView="80" workbookViewId="0" topLeftCell="A1">
      <selection activeCell="O26" sqref="O26"/>
    </sheetView>
  </sheetViews>
  <sheetFormatPr defaultColWidth="9.00390625" defaultRowHeight="13.5"/>
  <cols>
    <col min="1" max="1" width="6.50390625" style="1" customWidth="1"/>
    <col min="2" max="2" width="7.50390625" style="219" bestFit="1" customWidth="1"/>
    <col min="3" max="3" width="5.00390625" style="1" bestFit="1" customWidth="1"/>
    <col min="4" max="4" width="57.125" style="1" customWidth="1"/>
    <col min="5" max="5" width="0.2421875" style="1" hidden="1" customWidth="1"/>
    <col min="6" max="6" width="10.00390625" style="2" hidden="1" customWidth="1"/>
    <col min="7" max="7" width="10.25390625" style="2" hidden="1" customWidth="1"/>
    <col min="8" max="8" width="13.625" style="2" hidden="1" customWidth="1"/>
    <col min="9" max="9" width="9.875" style="2" bestFit="1" customWidth="1"/>
    <col min="10" max="11" width="10.25390625" style="2" customWidth="1"/>
    <col min="12" max="12" width="14.875" style="2" customWidth="1"/>
    <col min="13" max="13" width="0.6171875" style="2" hidden="1" customWidth="1"/>
    <col min="14" max="16384" width="9.00390625" style="1" customWidth="1"/>
  </cols>
  <sheetData>
    <row r="1" spans="1:13" s="70" customFormat="1" ht="13.5">
      <c r="A1"/>
      <c r="B1" s="218"/>
      <c r="C1"/>
      <c r="D1"/>
      <c r="E1"/>
      <c r="F1"/>
      <c r="G1"/>
      <c r="H1"/>
      <c r="I1"/>
      <c r="J1"/>
      <c r="K1"/>
      <c r="L1"/>
      <c r="M1"/>
    </row>
    <row r="2" spans="1:13" s="70" customFormat="1" ht="13.5">
      <c r="A2"/>
      <c r="B2" s="218"/>
      <c r="C2"/>
      <c r="D2"/>
      <c r="E2"/>
      <c r="F2"/>
      <c r="G2"/>
      <c r="H2"/>
      <c r="I2"/>
      <c r="J2"/>
      <c r="K2"/>
      <c r="L2"/>
      <c r="M2"/>
    </row>
    <row r="3" spans="1:13" s="70" customFormat="1" ht="13.5">
      <c r="A3"/>
      <c r="B3" s="218"/>
      <c r="C3"/>
      <c r="D3"/>
      <c r="E3"/>
      <c r="F3"/>
      <c r="G3"/>
      <c r="H3"/>
      <c r="I3"/>
      <c r="J3"/>
      <c r="K3"/>
      <c r="L3"/>
      <c r="M3"/>
    </row>
    <row r="4" spans="1:13" s="70" customFormat="1" ht="13.5">
      <c r="A4"/>
      <c r="B4" s="218"/>
      <c r="C4"/>
      <c r="D4"/>
      <c r="E4"/>
      <c r="F4"/>
      <c r="G4"/>
      <c r="H4"/>
      <c r="I4"/>
      <c r="J4"/>
      <c r="K4"/>
      <c r="L4"/>
      <c r="M4"/>
    </row>
    <row r="5" spans="1:13" s="70" customFormat="1" ht="13.5">
      <c r="A5"/>
      <c r="B5" s="218"/>
      <c r="C5"/>
      <c r="D5"/>
      <c r="E5"/>
      <c r="F5"/>
      <c r="G5"/>
      <c r="H5"/>
      <c r="I5"/>
      <c r="J5"/>
      <c r="K5"/>
      <c r="L5"/>
      <c r="M5"/>
    </row>
    <row r="6" spans="1:13" s="70" customFormat="1" ht="31.5">
      <c r="A6" s="312" t="s">
        <v>195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</row>
    <row r="7" spans="1:13" s="70" customFormat="1" ht="15.75" thickBot="1">
      <c r="A7"/>
      <c r="B7" s="218"/>
      <c r="C7"/>
      <c r="D7"/>
      <c r="E7"/>
      <c r="F7" s="2"/>
      <c r="G7" s="217" t="s">
        <v>77</v>
      </c>
      <c r="H7" s="315" t="s">
        <v>194</v>
      </c>
      <c r="I7" s="316"/>
      <c r="J7" s="316"/>
      <c r="K7" s="316"/>
      <c r="L7" s="316"/>
      <c r="M7" s="317"/>
    </row>
    <row r="8" spans="1:13" s="70" customFormat="1" ht="15.75" thickBot="1">
      <c r="A8" s="318"/>
      <c r="B8" s="319"/>
      <c r="C8" s="319"/>
      <c r="D8" s="319"/>
      <c r="E8" s="320"/>
      <c r="F8" s="2"/>
      <c r="G8" s="305" t="s">
        <v>191</v>
      </c>
      <c r="H8" s="321"/>
      <c r="I8" s="321"/>
      <c r="J8" s="321"/>
      <c r="K8" s="321"/>
      <c r="L8" s="321"/>
      <c r="M8" s="322"/>
    </row>
    <row r="9" spans="1:13" s="70" customFormat="1" ht="57" customHeight="1" thickBot="1">
      <c r="A9" s="323" t="s">
        <v>163</v>
      </c>
      <c r="B9" s="323"/>
      <c r="C9" s="323"/>
      <c r="D9" s="323"/>
      <c r="E9" s="323"/>
      <c r="F9" s="2"/>
      <c r="G9" s="216" t="s">
        <v>61</v>
      </c>
      <c r="H9" s="324" t="s">
        <v>139</v>
      </c>
      <c r="I9" s="325"/>
      <c r="J9" s="325"/>
      <c r="K9" s="325"/>
      <c r="L9" s="325"/>
      <c r="M9" s="326"/>
    </row>
    <row r="10" spans="1:13" s="70" customFormat="1" ht="15" customHeight="1" thickBot="1">
      <c r="A10" s="298"/>
      <c r="B10" s="299"/>
      <c r="C10" s="299"/>
      <c r="D10" s="299"/>
      <c r="E10" s="300"/>
      <c r="F10" s="2"/>
      <c r="G10" s="65" t="s">
        <v>78</v>
      </c>
      <c r="H10" s="301" t="s">
        <v>140</v>
      </c>
      <c r="I10" s="302"/>
      <c r="J10" s="302"/>
      <c r="K10" s="302"/>
      <c r="L10" s="302"/>
      <c r="M10" s="303"/>
    </row>
    <row r="11" spans="1:13" s="70" customFormat="1" ht="15.75" customHeight="1" thickBot="1">
      <c r="A11" s="304"/>
      <c r="B11" s="304"/>
      <c r="C11" s="304"/>
      <c r="D11" s="304"/>
      <c r="E11" s="304"/>
      <c r="F11" s="2"/>
      <c r="G11" s="305" t="s">
        <v>79</v>
      </c>
      <c r="H11" s="306"/>
      <c r="I11" s="306"/>
      <c r="J11" s="306"/>
      <c r="K11" s="306"/>
      <c r="L11" s="306"/>
      <c r="M11" s="307"/>
    </row>
    <row r="12" spans="1:13" s="104" customFormat="1" ht="12.75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</row>
    <row r="13" spans="1:13" s="104" customFormat="1" ht="12.75">
      <c r="A13" s="115"/>
      <c r="B13" s="211"/>
      <c r="C13" s="115"/>
      <c r="D13" s="115"/>
      <c r="E13" s="309" t="s">
        <v>133</v>
      </c>
      <c r="F13" s="309"/>
      <c r="G13" s="309"/>
      <c r="H13" s="309"/>
      <c r="I13" s="310"/>
      <c r="J13" s="310"/>
      <c r="K13" s="310"/>
      <c r="L13" s="310"/>
      <c r="M13" s="311" t="s">
        <v>137</v>
      </c>
    </row>
    <row r="14" spans="1:13" s="104" customFormat="1" ht="12">
      <c r="A14" s="7" t="s">
        <v>0</v>
      </c>
      <c r="B14" s="8" t="s">
        <v>1</v>
      </c>
      <c r="C14" s="7" t="s">
        <v>2</v>
      </c>
      <c r="D14" s="116" t="s">
        <v>3</v>
      </c>
      <c r="E14" s="102" t="s">
        <v>4</v>
      </c>
      <c r="F14" s="103" t="s">
        <v>7</v>
      </c>
      <c r="G14" s="103" t="s">
        <v>8</v>
      </c>
      <c r="H14" s="103" t="s">
        <v>6</v>
      </c>
      <c r="I14" s="7" t="s">
        <v>4</v>
      </c>
      <c r="J14" s="134" t="s">
        <v>7</v>
      </c>
      <c r="K14" s="134" t="s">
        <v>8</v>
      </c>
      <c r="L14" s="134" t="s">
        <v>6</v>
      </c>
      <c r="M14" s="311"/>
    </row>
    <row r="15" spans="1:13" s="105" customFormat="1" ht="12">
      <c r="A15" s="117"/>
      <c r="B15" s="118"/>
      <c r="C15" s="118">
        <v>1</v>
      </c>
      <c r="D15" s="119" t="s">
        <v>80</v>
      </c>
      <c r="E15" s="109"/>
      <c r="F15" s="109"/>
      <c r="G15" s="109"/>
      <c r="H15" s="109">
        <f>H16</f>
        <v>3833.6000000000004</v>
      </c>
      <c r="I15" s="135"/>
      <c r="J15" s="135"/>
      <c r="K15" s="135"/>
      <c r="L15" s="135">
        <f>L16</f>
        <v>1050.32</v>
      </c>
      <c r="M15" s="113">
        <f>+H15+L15</f>
        <v>4883.92</v>
      </c>
    </row>
    <row r="16" spans="1:15" s="106" customFormat="1" ht="34.5" customHeight="1">
      <c r="A16" s="120" t="s">
        <v>62</v>
      </c>
      <c r="B16" s="121">
        <v>103689</v>
      </c>
      <c r="C16" s="122" t="s">
        <v>106</v>
      </c>
      <c r="D16" s="123" t="s">
        <v>185</v>
      </c>
      <c r="E16" s="95" t="s">
        <v>63</v>
      </c>
      <c r="F16" s="96">
        <v>11.98</v>
      </c>
      <c r="G16" s="96">
        <v>320</v>
      </c>
      <c r="H16" s="96">
        <f>F16*G16</f>
        <v>3833.6000000000004</v>
      </c>
      <c r="I16" s="138" t="s">
        <v>63</v>
      </c>
      <c r="J16" s="139">
        <v>2.88</v>
      </c>
      <c r="K16" s="139">
        <f>SUM(279.89,30.3%*279.89)</f>
        <v>364.69667</v>
      </c>
      <c r="L16" s="139">
        <f>TRUNC(J16*K16,2)</f>
        <v>1050.32</v>
      </c>
      <c r="M16" s="111">
        <f aca="true" t="shared" si="0" ref="M16:M28">+H16+L16</f>
        <v>4883.92</v>
      </c>
      <c r="O16" s="131"/>
    </row>
    <row r="17" spans="1:13" s="105" customFormat="1" ht="18.75" customHeight="1">
      <c r="A17" s="117"/>
      <c r="B17" s="118"/>
      <c r="C17" s="118">
        <v>2</v>
      </c>
      <c r="D17" s="119" t="s">
        <v>186</v>
      </c>
      <c r="E17" s="110" t="s">
        <v>10</v>
      </c>
      <c r="F17" s="109"/>
      <c r="G17" s="109"/>
      <c r="H17" s="109">
        <f>H18+H22+H24</f>
        <v>20306.9188</v>
      </c>
      <c r="I17" s="136" t="s">
        <v>10</v>
      </c>
      <c r="J17" s="135"/>
      <c r="K17" s="135"/>
      <c r="L17" s="135">
        <f>L18+L22+L24</f>
        <v>54569.2249</v>
      </c>
      <c r="M17" s="113">
        <f t="shared" si="0"/>
        <v>74876.1437</v>
      </c>
    </row>
    <row r="18" spans="1:13" s="107" customFormat="1" ht="18.75" customHeight="1">
      <c r="A18" s="112"/>
      <c r="B18" s="114"/>
      <c r="C18" s="114" t="s">
        <v>5</v>
      </c>
      <c r="D18" s="124" t="s">
        <v>82</v>
      </c>
      <c r="E18" s="98"/>
      <c r="F18" s="99"/>
      <c r="G18" s="99"/>
      <c r="H18" s="99">
        <f>H19+H20</f>
        <v>5434.318799999999</v>
      </c>
      <c r="I18" s="137"/>
      <c r="J18" s="101"/>
      <c r="K18" s="101"/>
      <c r="L18" s="101">
        <f>L19+L20+L21</f>
        <v>17240.0609</v>
      </c>
      <c r="M18" s="128">
        <f t="shared" si="0"/>
        <v>22674.379699999998</v>
      </c>
    </row>
    <row r="19" spans="1:15" s="106" customFormat="1" ht="35.25" customHeight="1">
      <c r="A19" s="93" t="s">
        <v>65</v>
      </c>
      <c r="B19" s="94" t="s">
        <v>129</v>
      </c>
      <c r="C19" s="94" t="s">
        <v>107</v>
      </c>
      <c r="D19" s="125" t="s">
        <v>76</v>
      </c>
      <c r="E19" s="245" t="s">
        <v>43</v>
      </c>
      <c r="F19" s="139">
        <v>10.2</v>
      </c>
      <c r="G19" s="139">
        <v>385.77</v>
      </c>
      <c r="H19" s="139">
        <f>F19*G19</f>
        <v>3934.8539999999994</v>
      </c>
      <c r="I19" s="138" t="s">
        <v>43</v>
      </c>
      <c r="J19" s="267">
        <v>5.5</v>
      </c>
      <c r="K19" s="139">
        <f>COMP_01!J50</f>
        <v>723.4100000000001</v>
      </c>
      <c r="L19" s="139">
        <f>J19*K19</f>
        <v>3978.7550000000006</v>
      </c>
      <c r="M19" s="111">
        <f t="shared" si="0"/>
        <v>7913.609</v>
      </c>
      <c r="O19" s="131"/>
    </row>
    <row r="20" spans="1:15" s="83" customFormat="1" ht="45.75" customHeight="1">
      <c r="A20" s="93" t="s">
        <v>65</v>
      </c>
      <c r="B20" s="94" t="s">
        <v>130</v>
      </c>
      <c r="C20" s="94" t="s">
        <v>108</v>
      </c>
      <c r="D20" s="125" t="str">
        <f>COMP_02!B11</f>
        <v>ESCAVAÇÃO VERTICAL A CÉU ABERTO, INCLUINDO CARGA, DESCARGA, EM SOLO DE 1ª CATEGORIA COM ESCAVADEIRA HIDRÁULICA (CAÇAMBA: 0,8 M³/ 111 HP)</v>
      </c>
      <c r="E20" s="245" t="s">
        <v>66</v>
      </c>
      <c r="F20" s="139">
        <v>663.48</v>
      </c>
      <c r="G20" s="139">
        <v>2.26</v>
      </c>
      <c r="H20" s="139">
        <f>F20*G20</f>
        <v>1499.4648</v>
      </c>
      <c r="I20" s="138" t="s">
        <v>66</v>
      </c>
      <c r="J20" s="139">
        <v>1544.25</v>
      </c>
      <c r="K20" s="139">
        <f>COMP_02!J51</f>
        <v>5.62</v>
      </c>
      <c r="L20" s="139">
        <f>J20*K20</f>
        <v>8678.685</v>
      </c>
      <c r="M20" s="111">
        <f t="shared" si="0"/>
        <v>10178.1498</v>
      </c>
      <c r="O20" s="132"/>
    </row>
    <row r="21" spans="1:15" s="106" customFormat="1" ht="24">
      <c r="A21" s="93" t="s">
        <v>65</v>
      </c>
      <c r="B21" s="94" t="s">
        <v>134</v>
      </c>
      <c r="C21" s="94" t="s">
        <v>138</v>
      </c>
      <c r="D21" s="125" t="s">
        <v>135</v>
      </c>
      <c r="E21" s="139"/>
      <c r="F21" s="139"/>
      <c r="G21" s="139"/>
      <c r="H21" s="139"/>
      <c r="I21" s="138" t="s">
        <v>43</v>
      </c>
      <c r="J21" s="139">
        <v>12.87</v>
      </c>
      <c r="K21" s="139">
        <f>COMP_04!J47</f>
        <v>356.07</v>
      </c>
      <c r="L21" s="139">
        <f>J21*K21</f>
        <v>4582.6209</v>
      </c>
      <c r="M21" s="111">
        <f t="shared" si="0"/>
        <v>4582.6209</v>
      </c>
      <c r="O21" s="131"/>
    </row>
    <row r="22" spans="1:13" s="107" customFormat="1" ht="12">
      <c r="A22" s="246"/>
      <c r="B22" s="247"/>
      <c r="C22" s="247" t="s">
        <v>109</v>
      </c>
      <c r="D22" s="248" t="s">
        <v>83</v>
      </c>
      <c r="E22" s="249"/>
      <c r="F22" s="250"/>
      <c r="G22" s="250"/>
      <c r="H22" s="250">
        <f>H23</f>
        <v>406.79999999999995</v>
      </c>
      <c r="I22" s="251"/>
      <c r="J22" s="250"/>
      <c r="K22" s="250"/>
      <c r="L22" s="250">
        <f>L23</f>
        <v>15000.903999999999</v>
      </c>
      <c r="M22" s="128">
        <f t="shared" si="0"/>
        <v>15407.703999999998</v>
      </c>
    </row>
    <row r="23" spans="1:13" s="83" customFormat="1" ht="43.5" customHeight="1">
      <c r="A23" s="93" t="s">
        <v>65</v>
      </c>
      <c r="B23" s="94" t="s">
        <v>130</v>
      </c>
      <c r="C23" s="94" t="s">
        <v>110</v>
      </c>
      <c r="D23" s="125" t="str">
        <f>COMP_02!B11</f>
        <v>ESCAVAÇÃO VERTICAL A CÉU ABERTO, INCLUINDO CARGA, DESCARGA, EM SOLO DE 1ª CATEGORIA COM ESCAVADEIRA HIDRÁULICA (CAÇAMBA: 0,8 M³/ 111 HP)</v>
      </c>
      <c r="E23" s="245" t="s">
        <v>66</v>
      </c>
      <c r="F23" s="139">
        <v>180</v>
      </c>
      <c r="G23" s="139">
        <v>2.26</v>
      </c>
      <c r="H23" s="139">
        <f>F23*G23</f>
        <v>406.79999999999995</v>
      </c>
      <c r="I23" s="138" t="s">
        <v>66</v>
      </c>
      <c r="J23" s="139">
        <v>2669.2</v>
      </c>
      <c r="K23" s="139">
        <f>COMP_02!J51</f>
        <v>5.62</v>
      </c>
      <c r="L23" s="139">
        <f>J23*K23</f>
        <v>15000.903999999999</v>
      </c>
      <c r="M23" s="111">
        <f t="shared" si="0"/>
        <v>15407.703999999998</v>
      </c>
    </row>
    <row r="24" spans="1:13" s="107" customFormat="1" ht="12">
      <c r="A24" s="246"/>
      <c r="B24" s="247"/>
      <c r="C24" s="247" t="s">
        <v>111</v>
      </c>
      <c r="D24" s="248" t="s">
        <v>84</v>
      </c>
      <c r="E24" s="249"/>
      <c r="F24" s="250"/>
      <c r="G24" s="250"/>
      <c r="H24" s="250">
        <f>H25</f>
        <v>14465.8</v>
      </c>
      <c r="I24" s="251"/>
      <c r="J24" s="250"/>
      <c r="K24" s="250"/>
      <c r="L24" s="250">
        <f>L25</f>
        <v>22328.260000000002</v>
      </c>
      <c r="M24" s="111">
        <f t="shared" si="0"/>
        <v>36794.06</v>
      </c>
    </row>
    <row r="25" spans="1:13" s="83" customFormat="1" ht="43.5" customHeight="1">
      <c r="A25" s="93" t="s">
        <v>65</v>
      </c>
      <c r="B25" s="94" t="s">
        <v>130</v>
      </c>
      <c r="C25" s="94" t="s">
        <v>112</v>
      </c>
      <c r="D25" s="125" t="str">
        <f>COMP_02!B11</f>
        <v>ESCAVAÇÃO VERTICAL A CÉU ABERTO, INCLUINDO CARGA, DESCARGA, EM SOLO DE 1ª CATEGORIA COM ESCAVADEIRA HIDRÁULICA (CAÇAMBA: 0,8 M³/ 111 HP)</v>
      </c>
      <c r="E25" s="245" t="s">
        <v>66</v>
      </c>
      <c r="F25" s="139">
        <v>6400.8</v>
      </c>
      <c r="G25" s="139">
        <v>2.26</v>
      </c>
      <c r="H25" s="139">
        <v>14465.8</v>
      </c>
      <c r="I25" s="138" t="s">
        <v>66</v>
      </c>
      <c r="J25" s="139">
        <v>3973</v>
      </c>
      <c r="K25" s="139">
        <f>COMP_02!J51</f>
        <v>5.62</v>
      </c>
      <c r="L25" s="139">
        <f>J25*K25</f>
        <v>22328.260000000002</v>
      </c>
      <c r="M25" s="111">
        <f t="shared" si="0"/>
        <v>36794.06</v>
      </c>
    </row>
    <row r="26" spans="1:13" s="105" customFormat="1" ht="30" customHeight="1">
      <c r="A26" s="117"/>
      <c r="B26" s="118"/>
      <c r="C26" s="118">
        <v>3</v>
      </c>
      <c r="D26" s="119" t="s">
        <v>85</v>
      </c>
      <c r="E26" s="110" t="s">
        <v>10</v>
      </c>
      <c r="F26" s="109"/>
      <c r="G26" s="109"/>
      <c r="H26" s="109" t="e">
        <f>+H27+#REF!</f>
        <v>#REF!</v>
      </c>
      <c r="I26" s="136" t="s">
        <v>10</v>
      </c>
      <c r="J26" s="135"/>
      <c r="K26" s="135"/>
      <c r="L26" s="135">
        <f>+L27+L29</f>
        <v>112594.19024</v>
      </c>
      <c r="M26" s="113" t="e">
        <f t="shared" si="0"/>
        <v>#REF!</v>
      </c>
    </row>
    <row r="27" spans="1:13" s="105" customFormat="1" ht="12">
      <c r="A27" s="112"/>
      <c r="B27" s="114"/>
      <c r="C27" s="114" t="s">
        <v>86</v>
      </c>
      <c r="D27" s="124" t="s">
        <v>132</v>
      </c>
      <c r="E27" s="98"/>
      <c r="F27" s="99"/>
      <c r="G27" s="99"/>
      <c r="H27" s="99">
        <f>H28</f>
        <v>78525</v>
      </c>
      <c r="I27" s="137"/>
      <c r="J27" s="101"/>
      <c r="K27" s="101"/>
      <c r="L27" s="101">
        <f>L28</f>
        <v>53469</v>
      </c>
      <c r="M27" s="128">
        <f t="shared" si="0"/>
        <v>131994</v>
      </c>
    </row>
    <row r="28" spans="1:15" s="105" customFormat="1" ht="50.25" customHeight="1">
      <c r="A28" s="86" t="s">
        <v>65</v>
      </c>
      <c r="B28" s="85" t="s">
        <v>131</v>
      </c>
      <c r="C28" s="87" t="s">
        <v>92</v>
      </c>
      <c r="D28" s="126" t="str">
        <f>COMP_03!B11</f>
        <v>CERCA COM ESTACA DE MADEIRA ROLICA, DIAMETRO 11CM, ESPAÇAMENTO DE 3M, ALTURA LIVRE DE 1.50M, COM MOURÕES DE MADEIRA ROLICA (D = 16 A 19) A CADA 30M, COM 4 FIOS DE ARAME FARPADO Nº 14 CLASSE 250</v>
      </c>
      <c r="E28" s="97" t="s">
        <v>91</v>
      </c>
      <c r="F28" s="96">
        <v>3141</v>
      </c>
      <c r="G28" s="96">
        <v>25</v>
      </c>
      <c r="H28" s="96">
        <f>F28*G28</f>
        <v>78525</v>
      </c>
      <c r="I28" s="138" t="s">
        <v>91</v>
      </c>
      <c r="J28" s="139">
        <v>900</v>
      </c>
      <c r="K28" s="139">
        <f>COMP_03!J51</f>
        <v>59.410000000000004</v>
      </c>
      <c r="L28" s="140">
        <f>J28*K28</f>
        <v>53469</v>
      </c>
      <c r="M28" s="111">
        <f t="shared" si="0"/>
        <v>131994</v>
      </c>
      <c r="O28" s="133"/>
    </row>
    <row r="29" spans="1:13" ht="18.75">
      <c r="A29" s="112"/>
      <c r="B29" s="114"/>
      <c r="C29" s="114" t="s">
        <v>214</v>
      </c>
      <c r="D29" s="100" t="s">
        <v>167</v>
      </c>
      <c r="E29" s="100"/>
      <c r="F29" s="101"/>
      <c r="G29" s="101"/>
      <c r="H29" s="101"/>
      <c r="I29" s="101"/>
      <c r="J29" s="101"/>
      <c r="K29" s="101"/>
      <c r="L29" s="101">
        <f>+L30+L31+M34+L32+L33+L34</f>
        <v>59125.19024</v>
      </c>
      <c r="M29" s="129">
        <f>H35+L35</f>
        <v>468424.01514000003</v>
      </c>
    </row>
    <row r="30" spans="1:13" s="256" customFormat="1" ht="59.25" customHeight="1">
      <c r="A30" s="93" t="s">
        <v>65</v>
      </c>
      <c r="B30" s="94" t="s">
        <v>131</v>
      </c>
      <c r="C30" s="242" t="s">
        <v>127</v>
      </c>
      <c r="D30" s="252" t="str">
        <f>COMP_03!B11</f>
        <v>CERCA COM ESTACA DE MADEIRA ROLICA, DIAMETRO 11CM, ESPAÇAMENTO DE 3M, ALTURA LIVRE DE 1.50M, COM MOURÕES DE MADEIRA ROLICA (D = 16 A 19) A CADA 30M, COM 4 FIOS DE ARAME FARPADO Nº 14 CLASSE 250</v>
      </c>
      <c r="E30" s="249"/>
      <c r="F30" s="250"/>
      <c r="G30" s="250"/>
      <c r="H30" s="250"/>
      <c r="I30" s="253" t="s">
        <v>91</v>
      </c>
      <c r="J30" s="254">
        <v>160</v>
      </c>
      <c r="K30" s="254">
        <f>COMP_03!J51</f>
        <v>59.410000000000004</v>
      </c>
      <c r="L30" s="254">
        <f>K30*J30</f>
        <v>9505.6</v>
      </c>
      <c r="M30" s="255"/>
    </row>
    <row r="31" spans="1:13" s="221" customFormat="1" ht="39" customHeight="1">
      <c r="A31" s="93" t="s">
        <v>62</v>
      </c>
      <c r="B31" s="241">
        <v>98510</v>
      </c>
      <c r="C31" s="242" t="s">
        <v>215</v>
      </c>
      <c r="D31" s="127" t="s">
        <v>93</v>
      </c>
      <c r="E31" s="241" t="s">
        <v>90</v>
      </c>
      <c r="F31" s="139"/>
      <c r="G31" s="139"/>
      <c r="H31" s="139"/>
      <c r="I31" s="138" t="s">
        <v>90</v>
      </c>
      <c r="J31" s="139">
        <v>484</v>
      </c>
      <c r="K31" s="139">
        <f>SUM(72.12,30.3%*72.12)</f>
        <v>93.97236000000001</v>
      </c>
      <c r="L31" s="140">
        <f>J31*K31</f>
        <v>45482.622240000004</v>
      </c>
      <c r="M31" s="222">
        <v>370418.79</v>
      </c>
    </row>
    <row r="32" spans="1:13" s="256" customFormat="1" ht="16.5" customHeight="1">
      <c r="A32" s="93" t="s">
        <v>65</v>
      </c>
      <c r="B32" s="241" t="s">
        <v>168</v>
      </c>
      <c r="C32" s="242" t="s">
        <v>216</v>
      </c>
      <c r="D32" s="127" t="s">
        <v>169</v>
      </c>
      <c r="E32" s="241" t="s">
        <v>123</v>
      </c>
      <c r="F32" s="139"/>
      <c r="G32" s="139"/>
      <c r="H32" s="139"/>
      <c r="I32" s="138" t="s">
        <v>123</v>
      </c>
      <c r="J32" s="139">
        <v>24.8</v>
      </c>
      <c r="K32" s="139">
        <f>COMP_05!J49</f>
        <v>78.41</v>
      </c>
      <c r="L32" s="140">
        <f>J32*K32</f>
        <v>1944.568</v>
      </c>
      <c r="M32" s="258"/>
    </row>
    <row r="33" spans="1:13" s="256" customFormat="1" ht="18" customHeight="1">
      <c r="A33" s="242" t="s">
        <v>65</v>
      </c>
      <c r="B33" s="241" t="s">
        <v>170</v>
      </c>
      <c r="C33" s="242" t="s">
        <v>217</v>
      </c>
      <c r="D33" s="242" t="s">
        <v>177</v>
      </c>
      <c r="E33" s="259" t="s">
        <v>123</v>
      </c>
      <c r="F33" s="260"/>
      <c r="G33" s="260"/>
      <c r="H33" s="260"/>
      <c r="I33" s="261" t="s">
        <v>123</v>
      </c>
      <c r="J33" s="260">
        <v>3060</v>
      </c>
      <c r="K33" s="260">
        <f>COMP_06!J49</f>
        <v>0.39</v>
      </c>
      <c r="L33" s="262">
        <f>J33*K33</f>
        <v>1193.4</v>
      </c>
      <c r="M33" s="258"/>
    </row>
    <row r="34" spans="1:13" s="256" customFormat="1" ht="18" customHeight="1">
      <c r="A34" s="93" t="s">
        <v>65</v>
      </c>
      <c r="B34" s="241" t="s">
        <v>174</v>
      </c>
      <c r="C34" s="242" t="s">
        <v>218</v>
      </c>
      <c r="D34" s="127" t="s">
        <v>175</v>
      </c>
      <c r="E34" s="241"/>
      <c r="F34" s="139"/>
      <c r="G34" s="139"/>
      <c r="H34" s="139"/>
      <c r="I34" s="138" t="s">
        <v>123</v>
      </c>
      <c r="J34" s="139">
        <v>270</v>
      </c>
      <c r="K34" s="139">
        <f>COMP_07!J50</f>
        <v>3.6999999999999997</v>
      </c>
      <c r="L34" s="262">
        <f>J34*K34</f>
        <v>998.9999999999999</v>
      </c>
      <c r="M34" s="258"/>
    </row>
    <row r="35" spans="1:13" ht="26.25">
      <c r="A35" s="293" t="s">
        <v>6</v>
      </c>
      <c r="B35" s="293"/>
      <c r="C35" s="293"/>
      <c r="D35" s="293"/>
      <c r="E35" s="294"/>
      <c r="F35" s="294"/>
      <c r="G35" s="294"/>
      <c r="H35" s="130">
        <v>300210.28</v>
      </c>
      <c r="I35" s="295"/>
      <c r="J35" s="296"/>
      <c r="K35" s="297"/>
      <c r="L35" s="270">
        <f>L15+L17+L26</f>
        <v>168213.73514</v>
      </c>
      <c r="M35" s="196"/>
    </row>
    <row r="36" spans="1:12" ht="18.75" customHeight="1">
      <c r="A36" s="220"/>
      <c r="B36" s="220"/>
      <c r="C36" s="196"/>
      <c r="D36" s="257" t="s">
        <v>183</v>
      </c>
      <c r="E36" s="220"/>
      <c r="F36" s="196"/>
      <c r="G36" s="196"/>
      <c r="H36" s="196"/>
      <c r="I36" s="196"/>
      <c r="J36" s="196"/>
      <c r="K36" s="196"/>
      <c r="L36" s="196"/>
    </row>
    <row r="37" spans="1:12" ht="18" customHeight="1">
      <c r="A37" s="220"/>
      <c r="B37" s="220"/>
      <c r="C37" s="196"/>
      <c r="D37" s="257" t="s">
        <v>184</v>
      </c>
      <c r="E37" s="220"/>
      <c r="F37" s="196"/>
      <c r="G37" s="196"/>
      <c r="H37" s="196"/>
      <c r="I37" s="196"/>
      <c r="J37" s="196"/>
      <c r="K37" s="196"/>
      <c r="L37" s="196"/>
    </row>
    <row r="38" spans="1:12" ht="18.75" customHeight="1">
      <c r="A38" s="220"/>
      <c r="B38" s="220"/>
      <c r="C38" s="196"/>
      <c r="D38" s="257" t="s">
        <v>187</v>
      </c>
      <c r="E38" s="220"/>
      <c r="F38" s="196"/>
      <c r="G38" s="196"/>
      <c r="H38" s="196"/>
      <c r="I38" s="196"/>
      <c r="J38" s="196"/>
      <c r="K38" s="196"/>
      <c r="L38" s="196"/>
    </row>
    <row r="39" spans="5:12" ht="12">
      <c r="E39" s="219"/>
      <c r="L39" s="220"/>
    </row>
  </sheetData>
  <sheetProtection selectLockedCells="1" selectUnlockedCells="1"/>
  <mergeCells count="17">
    <mergeCell ref="M13:M14"/>
    <mergeCell ref="A6:M6"/>
    <mergeCell ref="H7:M7"/>
    <mergeCell ref="A8:E8"/>
    <mergeCell ref="G8:M8"/>
    <mergeCell ref="A9:E9"/>
    <mergeCell ref="H9:M9"/>
    <mergeCell ref="A35:D35"/>
    <mergeCell ref="E35:G35"/>
    <mergeCell ref="I35:K35"/>
    <mergeCell ref="A10:E10"/>
    <mergeCell ref="H10:M10"/>
    <mergeCell ref="A11:E11"/>
    <mergeCell ref="G11:M11"/>
    <mergeCell ref="A12:M12"/>
    <mergeCell ref="E13:H13"/>
    <mergeCell ref="I13:L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3" r:id="rId2"/>
  <headerFooter alignWithMargins="0">
    <oddFooter>&amp;CPágina &amp;P de &amp;N</oddFooter>
  </headerFooter>
  <rowBreaks count="1" manualBreakCount="1">
    <brk id="25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N55"/>
  <sheetViews>
    <sheetView view="pageBreakPreview" zoomScale="70" zoomScaleSheetLayoutView="70" zoomScalePageLayoutView="0" workbookViewId="0" topLeftCell="A1">
      <selection activeCell="N55" sqref="N55"/>
    </sheetView>
  </sheetViews>
  <sheetFormatPr defaultColWidth="9.00390625" defaultRowHeight="13.5"/>
  <cols>
    <col min="3" max="3" width="25.75390625" style="0" customWidth="1"/>
  </cols>
  <sheetData>
    <row r="10" spans="1:11" ht="15">
      <c r="A10" s="389" t="s">
        <v>203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</row>
    <row r="11" spans="1:11" ht="13.5">
      <c r="A11" s="35" t="s">
        <v>9</v>
      </c>
      <c r="B11" s="36" t="s">
        <v>62</v>
      </c>
      <c r="C11" s="35" t="s">
        <v>27</v>
      </c>
      <c r="D11" s="403" t="s">
        <v>193</v>
      </c>
      <c r="E11" s="404"/>
      <c r="F11" s="54"/>
      <c r="G11" s="54"/>
      <c r="H11" s="55" t="s">
        <v>28</v>
      </c>
      <c r="I11" s="141">
        <v>0.303</v>
      </c>
      <c r="J11" s="55" t="s">
        <v>29</v>
      </c>
      <c r="K11" s="141">
        <v>0.8954</v>
      </c>
    </row>
    <row r="12" spans="1:11" ht="13.5">
      <c r="A12" s="400" t="s">
        <v>30</v>
      </c>
      <c r="B12" s="394" t="s">
        <v>192</v>
      </c>
      <c r="C12" s="394"/>
      <c r="D12" s="394"/>
      <c r="E12" s="394"/>
      <c r="F12" s="394"/>
      <c r="G12" s="394"/>
      <c r="H12" s="394"/>
      <c r="I12" s="394"/>
      <c r="J12" s="400" t="s">
        <v>31</v>
      </c>
      <c r="K12" s="410" t="s">
        <v>123</v>
      </c>
    </row>
    <row r="13" spans="1:11" ht="13.5">
      <c r="A13" s="401"/>
      <c r="B13" s="394"/>
      <c r="C13" s="394"/>
      <c r="D13" s="394"/>
      <c r="E13" s="394"/>
      <c r="F13" s="394"/>
      <c r="G13" s="394"/>
      <c r="H13" s="394"/>
      <c r="I13" s="394"/>
      <c r="J13" s="401"/>
      <c r="K13" s="410"/>
    </row>
    <row r="14" spans="1:11" ht="24">
      <c r="A14" s="373" t="s">
        <v>32</v>
      </c>
      <c r="B14" s="373"/>
      <c r="C14" s="373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411"/>
      <c r="B15" s="412"/>
      <c r="C15" s="413"/>
      <c r="D15" s="203"/>
      <c r="E15" s="203"/>
      <c r="F15" s="203"/>
      <c r="G15" s="203"/>
      <c r="H15" s="203"/>
      <c r="I15" s="203"/>
      <c r="J15" s="201"/>
      <c r="K15" s="200"/>
    </row>
    <row r="16" spans="1:11" ht="13.5">
      <c r="A16" s="411"/>
      <c r="B16" s="412"/>
      <c r="C16" s="413"/>
      <c r="D16" s="203"/>
      <c r="E16" s="203"/>
      <c r="F16" s="203"/>
      <c r="G16" s="203"/>
      <c r="H16" s="203"/>
      <c r="I16" s="203"/>
      <c r="J16" s="201"/>
      <c r="K16" s="200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72"/>
      <c r="K17" s="372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73" t="s">
        <v>42</v>
      </c>
      <c r="B19" s="373"/>
      <c r="C19" s="373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27" customHeight="1">
      <c r="A20" s="414" t="s">
        <v>118</v>
      </c>
      <c r="B20" s="415"/>
      <c r="C20" s="416"/>
      <c r="D20" s="223" t="s">
        <v>43</v>
      </c>
      <c r="E20" s="223">
        <v>88316</v>
      </c>
      <c r="F20" s="237">
        <v>0.0133</v>
      </c>
      <c r="G20" s="237"/>
      <c r="H20" s="237"/>
      <c r="I20" s="238"/>
      <c r="J20" s="228">
        <v>20.39</v>
      </c>
      <c r="K20" s="229">
        <f>J20*F20</f>
        <v>0.271187</v>
      </c>
    </row>
    <row r="21" spans="1:11" ht="20.25" customHeight="1">
      <c r="A21" s="414"/>
      <c r="B21" s="415"/>
      <c r="C21" s="416"/>
      <c r="D21" s="223"/>
      <c r="E21" s="223"/>
      <c r="F21" s="223"/>
      <c r="G21" s="223"/>
      <c r="H21" s="223"/>
      <c r="I21" s="227"/>
      <c r="J21" s="228"/>
      <c r="K21" s="229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72">
        <f>SUM(K20:K21)</f>
        <v>0.271187</v>
      </c>
      <c r="K22" s="372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73" t="s">
        <v>45</v>
      </c>
      <c r="B24" s="373"/>
      <c r="C24" s="373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17"/>
      <c r="B25" s="418"/>
      <c r="C25" s="419"/>
      <c r="D25" s="203"/>
      <c r="E25" s="203"/>
      <c r="F25" s="205"/>
      <c r="G25" s="203"/>
      <c r="H25" s="203"/>
      <c r="I25" s="199"/>
      <c r="J25" s="198"/>
      <c r="K25" s="200"/>
    </row>
    <row r="26" spans="1:11" ht="13.5">
      <c r="A26" s="420"/>
      <c r="B26" s="421"/>
      <c r="C26" s="422"/>
      <c r="D26" s="199"/>
      <c r="E26" s="199"/>
      <c r="F26" s="199"/>
      <c r="G26" s="199"/>
      <c r="H26" s="199"/>
      <c r="I26" s="199"/>
      <c r="J26" s="198"/>
      <c r="K26" s="197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72">
        <f>SUM(K25:K26)</f>
        <v>0</v>
      </c>
      <c r="K27" s="372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78" t="s">
        <v>47</v>
      </c>
      <c r="B29" s="379"/>
      <c r="C29" s="379"/>
      <c r="D29" s="379"/>
      <c r="E29" s="379"/>
      <c r="F29" s="379"/>
      <c r="G29" s="379"/>
      <c r="H29" s="379"/>
      <c r="I29" s="380"/>
      <c r="J29" s="388">
        <f>J17+J22+J27</f>
        <v>0.271187</v>
      </c>
      <c r="K29" s="388"/>
    </row>
    <row r="30" spans="1:11" ht="13.5">
      <c r="A30" s="378" t="s">
        <v>48</v>
      </c>
      <c r="B30" s="379"/>
      <c r="C30" s="379"/>
      <c r="D30" s="379"/>
      <c r="E30" s="379"/>
      <c r="F30" s="379"/>
      <c r="G30" s="379"/>
      <c r="H30" s="379"/>
      <c r="I30" s="380"/>
      <c r="J30" s="372">
        <v>1</v>
      </c>
      <c r="K30" s="372"/>
    </row>
    <row r="31" spans="1:11" ht="13.5">
      <c r="A31" s="378" t="s">
        <v>49</v>
      </c>
      <c r="B31" s="379"/>
      <c r="C31" s="379"/>
      <c r="D31" s="379"/>
      <c r="E31" s="379"/>
      <c r="F31" s="379"/>
      <c r="G31" s="379"/>
      <c r="H31" s="379"/>
      <c r="I31" s="380"/>
      <c r="J31" s="372">
        <f>TRUNC(J29/J30,2)</f>
        <v>0.27</v>
      </c>
      <c r="K31" s="372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73" t="s">
        <v>50</v>
      </c>
      <c r="B33" s="373"/>
      <c r="C33" s="373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27.75" customHeight="1">
      <c r="A34" s="414" t="s">
        <v>178</v>
      </c>
      <c r="B34" s="415"/>
      <c r="C34" s="416"/>
      <c r="D34" s="223" t="s">
        <v>123</v>
      </c>
      <c r="E34" s="224">
        <v>44479</v>
      </c>
      <c r="F34" s="225">
        <v>0.15</v>
      </c>
      <c r="G34" s="226"/>
      <c r="H34" s="226"/>
      <c r="I34" s="227"/>
      <c r="J34" s="228">
        <v>0.21</v>
      </c>
      <c r="K34" s="229">
        <f>J34*F34</f>
        <v>0.0315</v>
      </c>
    </row>
    <row r="35" spans="1:11" ht="13.5">
      <c r="A35" s="411"/>
      <c r="B35" s="412"/>
      <c r="C35" s="413"/>
      <c r="D35" s="203"/>
      <c r="E35" s="204"/>
      <c r="F35" s="202"/>
      <c r="G35" s="58"/>
      <c r="H35" s="58"/>
      <c r="I35" s="199"/>
      <c r="J35" s="201"/>
      <c r="K35" s="200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72">
        <f>SUM(K34:K35)</f>
        <v>0.0315</v>
      </c>
      <c r="K36" s="372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73" t="s">
        <v>52</v>
      </c>
      <c r="B38" s="373"/>
      <c r="C38" s="373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411"/>
      <c r="B39" s="412"/>
      <c r="C39" s="413"/>
      <c r="D39" s="203"/>
      <c r="E39" s="203"/>
      <c r="F39" s="202"/>
      <c r="G39" s="58"/>
      <c r="H39" s="58"/>
      <c r="I39" s="199"/>
      <c r="J39" s="201"/>
      <c r="K39" s="200"/>
    </row>
    <row r="40" spans="1:11" ht="13.5">
      <c r="A40" s="411"/>
      <c r="B40" s="412"/>
      <c r="C40" s="413"/>
      <c r="D40" s="203"/>
      <c r="E40" s="203"/>
      <c r="F40" s="202"/>
      <c r="G40" s="58"/>
      <c r="H40" s="58"/>
      <c r="I40" s="199"/>
      <c r="J40" s="201"/>
      <c r="K40" s="200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72">
        <f>SUM(K39:K40)</f>
        <v>0</v>
      </c>
      <c r="K41" s="372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4" ht="24">
      <c r="A43" s="373" t="s">
        <v>54</v>
      </c>
      <c r="B43" s="373"/>
      <c r="C43" s="373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  <c r="N43" s="239"/>
    </row>
    <row r="44" spans="1:14" ht="13.5">
      <c r="A44" s="420"/>
      <c r="B44" s="421"/>
      <c r="C44" s="422"/>
      <c r="D44" s="199"/>
      <c r="E44" s="199"/>
      <c r="F44" s="199"/>
      <c r="G44" s="199"/>
      <c r="H44" s="199"/>
      <c r="I44" s="199"/>
      <c r="J44" s="198"/>
      <c r="K44" s="197"/>
      <c r="N44" s="239"/>
    </row>
    <row r="45" spans="1:14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77"/>
      <c r="K45" s="377"/>
      <c r="N45" s="239"/>
    </row>
    <row r="46" spans="1:14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  <c r="N46" s="239"/>
    </row>
    <row r="47" spans="1:14" ht="13.5">
      <c r="A47" s="378" t="s">
        <v>59</v>
      </c>
      <c r="B47" s="379"/>
      <c r="C47" s="379"/>
      <c r="D47" s="379"/>
      <c r="E47" s="379"/>
      <c r="F47" s="379"/>
      <c r="G47" s="379"/>
      <c r="H47" s="379"/>
      <c r="I47" s="380"/>
      <c r="J47" s="381">
        <f>TRUNC(J31+J36+J41+J45,2)</f>
        <v>0.3</v>
      </c>
      <c r="K47" s="381"/>
      <c r="N47" s="239"/>
    </row>
    <row r="48" spans="1:14" ht="13.5">
      <c r="A48" s="378" t="s">
        <v>115</v>
      </c>
      <c r="B48" s="379"/>
      <c r="C48" s="379"/>
      <c r="D48" s="379"/>
      <c r="E48" s="379"/>
      <c r="F48" s="379"/>
      <c r="G48" s="379"/>
      <c r="H48" s="379"/>
      <c r="I48" s="380"/>
      <c r="J48" s="377">
        <f>TRUNC(J47*I11,2)</f>
        <v>0.09</v>
      </c>
      <c r="K48" s="377"/>
      <c r="N48" s="239"/>
    </row>
    <row r="49" spans="1:14" ht="13.5">
      <c r="A49" s="378" t="s">
        <v>60</v>
      </c>
      <c r="B49" s="379"/>
      <c r="C49" s="379"/>
      <c r="D49" s="379"/>
      <c r="E49" s="379"/>
      <c r="F49" s="379"/>
      <c r="G49" s="379"/>
      <c r="H49" s="379"/>
      <c r="I49" s="380"/>
      <c r="J49" s="372">
        <f>J48+J47</f>
        <v>0.39</v>
      </c>
      <c r="K49" s="372"/>
      <c r="N49" s="239"/>
    </row>
    <row r="53" spans="1:11" ht="13.5">
      <c r="A53" s="426" t="s">
        <v>183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</row>
    <row r="54" spans="1:11" ht="13.5">
      <c r="A54" s="426" t="s">
        <v>184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</row>
    <row r="55" spans="1:11" ht="13.5">
      <c r="A55" s="426" t="s">
        <v>187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</row>
  </sheetData>
  <sheetProtection/>
  <mergeCells count="44">
    <mergeCell ref="A55:K55"/>
    <mergeCell ref="A48:I48"/>
    <mergeCell ref="J48:K48"/>
    <mergeCell ref="A49:I49"/>
    <mergeCell ref="J49:K49"/>
    <mergeCell ref="A53:K53"/>
    <mergeCell ref="A54:K54"/>
    <mergeCell ref="A40:C40"/>
    <mergeCell ref="J41:K41"/>
    <mergeCell ref="A43:C43"/>
    <mergeCell ref="A44:C44"/>
    <mergeCell ref="J45:K45"/>
    <mergeCell ref="A47:I47"/>
    <mergeCell ref="J47:K47"/>
    <mergeCell ref="A33:C33"/>
    <mergeCell ref="A34:C34"/>
    <mergeCell ref="A35:C35"/>
    <mergeCell ref="J36:K36"/>
    <mergeCell ref="A38:C38"/>
    <mergeCell ref="A39:C39"/>
    <mergeCell ref="A29:I29"/>
    <mergeCell ref="J29:K29"/>
    <mergeCell ref="A30:I30"/>
    <mergeCell ref="J30:K30"/>
    <mergeCell ref="A31:I31"/>
    <mergeCell ref="J31:K31"/>
    <mergeCell ref="A21:C21"/>
    <mergeCell ref="J22:K22"/>
    <mergeCell ref="A24:C24"/>
    <mergeCell ref="A25:C25"/>
    <mergeCell ref="A26:C26"/>
    <mergeCell ref="J27:K27"/>
    <mergeCell ref="A14:C14"/>
    <mergeCell ref="A15:C15"/>
    <mergeCell ref="A16:C16"/>
    <mergeCell ref="J17:K17"/>
    <mergeCell ref="A19:C19"/>
    <mergeCell ref="A20:C20"/>
    <mergeCell ref="A10:K10"/>
    <mergeCell ref="D11:E11"/>
    <mergeCell ref="A12:A13"/>
    <mergeCell ref="B12:I13"/>
    <mergeCell ref="J12:J13"/>
    <mergeCell ref="K12:K13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56"/>
  <sheetViews>
    <sheetView view="pageBreakPreview" zoomScaleSheetLayoutView="100" zoomScalePageLayoutView="0" workbookViewId="0" topLeftCell="A7">
      <selection activeCell="F34" sqref="F34"/>
    </sheetView>
  </sheetViews>
  <sheetFormatPr defaultColWidth="9.00390625" defaultRowHeight="13.5"/>
  <cols>
    <col min="1" max="2" width="9.00390625" style="208" customWidth="1"/>
    <col min="3" max="3" width="16.50390625" style="208" customWidth="1"/>
    <col min="4" max="16384" width="9.00390625" style="208" customWidth="1"/>
  </cols>
  <sheetData>
    <row r="3" ht="13.5"/>
    <row r="4" ht="13.5"/>
    <row r="5" ht="13.5"/>
    <row r="6" ht="13.5"/>
    <row r="7" ht="13.5"/>
    <row r="8" ht="13.5"/>
    <row r="10" spans="1:11" ht="15">
      <c r="A10" s="389" t="s">
        <v>204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</row>
    <row r="11" spans="1:11" ht="13.5">
      <c r="A11" s="35" t="s">
        <v>9</v>
      </c>
      <c r="B11" s="36" t="s">
        <v>62</v>
      </c>
      <c r="C11" s="35" t="s">
        <v>27</v>
      </c>
      <c r="D11" s="403" t="s">
        <v>193</v>
      </c>
      <c r="E11" s="404"/>
      <c r="F11" s="54"/>
      <c r="G11" s="54"/>
      <c r="H11" s="55" t="s">
        <v>28</v>
      </c>
      <c r="I11" s="141">
        <v>0.303</v>
      </c>
      <c r="J11" s="55" t="s">
        <v>29</v>
      </c>
      <c r="K11" s="141">
        <v>0.8954</v>
      </c>
    </row>
    <row r="12" spans="1:11" ht="13.5">
      <c r="A12" s="400" t="s">
        <v>30</v>
      </c>
      <c r="B12" s="394" t="s">
        <v>176</v>
      </c>
      <c r="C12" s="394"/>
      <c r="D12" s="394"/>
      <c r="E12" s="394"/>
      <c r="F12" s="394"/>
      <c r="G12" s="394"/>
      <c r="H12" s="394"/>
      <c r="I12" s="394"/>
      <c r="J12" s="400" t="s">
        <v>31</v>
      </c>
      <c r="K12" s="410" t="s">
        <v>123</v>
      </c>
    </row>
    <row r="13" spans="1:11" ht="13.5">
      <c r="A13" s="401"/>
      <c r="B13" s="394"/>
      <c r="C13" s="394"/>
      <c r="D13" s="394"/>
      <c r="E13" s="394"/>
      <c r="F13" s="394"/>
      <c r="G13" s="394"/>
      <c r="H13" s="394"/>
      <c r="I13" s="394"/>
      <c r="J13" s="401"/>
      <c r="K13" s="410"/>
    </row>
    <row r="14" spans="1:11" ht="24">
      <c r="A14" s="373" t="s">
        <v>32</v>
      </c>
      <c r="B14" s="373"/>
      <c r="C14" s="373"/>
      <c r="D14" s="38" t="s">
        <v>33</v>
      </c>
      <c r="E14" s="38" t="s">
        <v>34</v>
      </c>
      <c r="F14" s="38" t="s">
        <v>35</v>
      </c>
      <c r="G14" s="38" t="s">
        <v>36</v>
      </c>
      <c r="H14" s="38" t="s">
        <v>37</v>
      </c>
      <c r="I14" s="38" t="s">
        <v>38</v>
      </c>
      <c r="J14" s="38" t="s">
        <v>39</v>
      </c>
      <c r="K14" s="59" t="s">
        <v>40</v>
      </c>
    </row>
    <row r="15" spans="1:11" ht="13.5">
      <c r="A15" s="411"/>
      <c r="B15" s="412"/>
      <c r="C15" s="413"/>
      <c r="D15" s="203"/>
      <c r="E15" s="203"/>
      <c r="F15" s="203"/>
      <c r="G15" s="203"/>
      <c r="H15" s="203"/>
      <c r="I15" s="203"/>
      <c r="J15" s="201"/>
      <c r="K15" s="200"/>
    </row>
    <row r="16" spans="1:11" ht="13.5">
      <c r="A16" s="411"/>
      <c r="B16" s="412"/>
      <c r="C16" s="413"/>
      <c r="D16" s="203"/>
      <c r="E16" s="203"/>
      <c r="F16" s="203"/>
      <c r="G16" s="203"/>
      <c r="H16" s="203"/>
      <c r="I16" s="203"/>
      <c r="J16" s="201"/>
      <c r="K16" s="200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 t="s">
        <v>41</v>
      </c>
      <c r="J17" s="372"/>
      <c r="K17" s="372"/>
    </row>
    <row r="18" spans="1:11" ht="13.5">
      <c r="A18" s="41"/>
      <c r="B18" s="34"/>
      <c r="C18" s="34"/>
      <c r="D18" s="49"/>
      <c r="E18" s="34"/>
      <c r="F18" s="49"/>
      <c r="G18" s="49"/>
      <c r="H18" s="49"/>
      <c r="I18" s="49"/>
      <c r="J18" s="49"/>
      <c r="K18" s="60"/>
    </row>
    <row r="19" spans="1:11" ht="24">
      <c r="A19" s="373" t="s">
        <v>42</v>
      </c>
      <c r="B19" s="373"/>
      <c r="C19" s="373"/>
      <c r="D19" s="38" t="s">
        <v>33</v>
      </c>
      <c r="E19" s="38" t="s">
        <v>34</v>
      </c>
      <c r="F19" s="38" t="s">
        <v>35</v>
      </c>
      <c r="G19" s="38" t="s">
        <v>36</v>
      </c>
      <c r="H19" s="38" t="s">
        <v>37</v>
      </c>
      <c r="I19" s="38" t="s">
        <v>38</v>
      </c>
      <c r="J19" s="38" t="s">
        <v>39</v>
      </c>
      <c r="K19" s="59" t="s">
        <v>40</v>
      </c>
    </row>
    <row r="20" spans="1:11" ht="30" customHeight="1">
      <c r="A20" s="417" t="s">
        <v>118</v>
      </c>
      <c r="B20" s="418"/>
      <c r="C20" s="419"/>
      <c r="D20" s="203" t="s">
        <v>43</v>
      </c>
      <c r="E20" s="203">
        <v>88316</v>
      </c>
      <c r="F20" s="207">
        <v>0.0631</v>
      </c>
      <c r="G20" s="207"/>
      <c r="H20" s="207"/>
      <c r="I20" s="206"/>
      <c r="J20" s="201">
        <v>20.39</v>
      </c>
      <c r="K20" s="200">
        <f>J20*F20</f>
        <v>1.2866090000000001</v>
      </c>
    </row>
    <row r="21" spans="1:11" ht="13.5">
      <c r="A21" s="414"/>
      <c r="B21" s="415"/>
      <c r="C21" s="416"/>
      <c r="D21" s="223"/>
      <c r="E21" s="223"/>
      <c r="F21" s="223"/>
      <c r="G21" s="223"/>
      <c r="H21" s="223"/>
      <c r="I21" s="227"/>
      <c r="J21" s="228"/>
      <c r="K21" s="229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 t="s">
        <v>44</v>
      </c>
      <c r="J22" s="372">
        <f>SUM(K20:K21)</f>
        <v>1.2866090000000001</v>
      </c>
      <c r="K22" s="372"/>
    </row>
    <row r="23" spans="1:11" ht="13.5">
      <c r="A23" s="41"/>
      <c r="B23" s="34"/>
      <c r="C23" s="34"/>
      <c r="D23" s="49"/>
      <c r="E23" s="34"/>
      <c r="F23" s="49"/>
      <c r="G23" s="49"/>
      <c r="H23" s="49"/>
      <c r="I23" s="49"/>
      <c r="J23" s="49"/>
      <c r="K23" s="60"/>
    </row>
    <row r="24" spans="1:11" ht="24">
      <c r="A24" s="373" t="s">
        <v>45</v>
      </c>
      <c r="B24" s="373"/>
      <c r="C24" s="373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417"/>
      <c r="B25" s="418"/>
      <c r="C25" s="419"/>
      <c r="D25" s="203"/>
      <c r="E25" s="203"/>
      <c r="F25" s="205"/>
      <c r="G25" s="203"/>
      <c r="H25" s="203"/>
      <c r="I25" s="199"/>
      <c r="J25" s="198"/>
      <c r="K25" s="200"/>
    </row>
    <row r="26" spans="1:11" ht="13.5">
      <c r="A26" s="420"/>
      <c r="B26" s="421"/>
      <c r="C26" s="422"/>
      <c r="D26" s="199"/>
      <c r="E26" s="199"/>
      <c r="F26" s="199"/>
      <c r="G26" s="199"/>
      <c r="H26" s="199"/>
      <c r="I26" s="199"/>
      <c r="J26" s="198"/>
      <c r="K26" s="197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 t="s">
        <v>46</v>
      </c>
      <c r="J27" s="372">
        <f>SUM(K25:K26)</f>
        <v>0</v>
      </c>
      <c r="K27" s="372"/>
    </row>
    <row r="28" spans="1:11" ht="13.5">
      <c r="A28" s="41"/>
      <c r="B28" s="34"/>
      <c r="C28" s="34"/>
      <c r="D28" s="49"/>
      <c r="E28" s="34"/>
      <c r="F28" s="49"/>
      <c r="G28" s="49"/>
      <c r="H28" s="49"/>
      <c r="I28" s="49"/>
      <c r="J28" s="49"/>
      <c r="K28" s="60"/>
    </row>
    <row r="29" spans="1:11" ht="13.5">
      <c r="A29" s="378" t="s">
        <v>47</v>
      </c>
      <c r="B29" s="379"/>
      <c r="C29" s="379"/>
      <c r="D29" s="379"/>
      <c r="E29" s="379"/>
      <c r="F29" s="379"/>
      <c r="G29" s="379"/>
      <c r="H29" s="379"/>
      <c r="I29" s="380"/>
      <c r="J29" s="388">
        <f>J17+J22+J27</f>
        <v>1.2866090000000001</v>
      </c>
      <c r="K29" s="388"/>
    </row>
    <row r="30" spans="1:11" ht="13.5">
      <c r="A30" s="378" t="s">
        <v>48</v>
      </c>
      <c r="B30" s="379"/>
      <c r="C30" s="379"/>
      <c r="D30" s="379"/>
      <c r="E30" s="379"/>
      <c r="F30" s="379"/>
      <c r="G30" s="379"/>
      <c r="H30" s="379"/>
      <c r="I30" s="380"/>
      <c r="J30" s="372">
        <v>1</v>
      </c>
      <c r="K30" s="372"/>
    </row>
    <row r="31" spans="1:11" ht="13.5">
      <c r="A31" s="378" t="s">
        <v>49</v>
      </c>
      <c r="B31" s="379"/>
      <c r="C31" s="379"/>
      <c r="D31" s="379"/>
      <c r="E31" s="379"/>
      <c r="F31" s="379"/>
      <c r="G31" s="379"/>
      <c r="H31" s="379"/>
      <c r="I31" s="380"/>
      <c r="J31" s="372">
        <f>TRUNC(J29/J30,2)</f>
        <v>1.28</v>
      </c>
      <c r="K31" s="372"/>
    </row>
    <row r="32" spans="1:11" ht="13.5">
      <c r="A32" s="41"/>
      <c r="B32" s="34"/>
      <c r="C32" s="34"/>
      <c r="D32" s="49"/>
      <c r="E32" s="34"/>
      <c r="F32" s="49"/>
      <c r="G32" s="49"/>
      <c r="H32" s="49"/>
      <c r="I32" s="49"/>
      <c r="J32" s="49"/>
      <c r="K32" s="60"/>
    </row>
    <row r="33" spans="1:11" ht="24">
      <c r="A33" s="373" t="s">
        <v>50</v>
      </c>
      <c r="B33" s="373"/>
      <c r="C33" s="373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s="236" customFormat="1" ht="13.5">
      <c r="A34" s="406" t="s">
        <v>179</v>
      </c>
      <c r="B34" s="407"/>
      <c r="C34" s="408"/>
      <c r="D34" s="230" t="s">
        <v>180</v>
      </c>
      <c r="E34" s="231">
        <v>3123</v>
      </c>
      <c r="F34" s="48">
        <v>0.6</v>
      </c>
      <c r="G34" s="232"/>
      <c r="H34" s="232"/>
      <c r="I34" s="233"/>
      <c r="J34" s="234">
        <v>2.6</v>
      </c>
      <c r="K34" s="235">
        <f>J34*F34</f>
        <v>1.56</v>
      </c>
    </row>
    <row r="35" spans="1:11" ht="13.5">
      <c r="A35" s="411"/>
      <c r="B35" s="412"/>
      <c r="C35" s="413"/>
      <c r="D35" s="203"/>
      <c r="E35" s="204"/>
      <c r="F35" s="202"/>
      <c r="G35" s="58"/>
      <c r="H35" s="58"/>
      <c r="I35" s="199"/>
      <c r="J35" s="201"/>
      <c r="K35" s="200"/>
    </row>
    <row r="36" spans="1:11" ht="13.5">
      <c r="A36" s="411"/>
      <c r="B36" s="412"/>
      <c r="C36" s="413"/>
      <c r="D36" s="203"/>
      <c r="E36" s="204"/>
      <c r="F36" s="202"/>
      <c r="G36" s="58"/>
      <c r="H36" s="58"/>
      <c r="I36" s="199"/>
      <c r="J36" s="201"/>
      <c r="K36" s="200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 t="s">
        <v>51</v>
      </c>
      <c r="J37" s="372">
        <f>SUM(K34:K36)</f>
        <v>1.56</v>
      </c>
      <c r="K37" s="372"/>
    </row>
    <row r="38" spans="1:11" ht="13.5">
      <c r="A38" s="41"/>
      <c r="B38" s="34"/>
      <c r="C38" s="34"/>
      <c r="D38" s="49"/>
      <c r="E38" s="34"/>
      <c r="F38" s="49"/>
      <c r="G38" s="49"/>
      <c r="H38" s="49"/>
      <c r="I38" s="49"/>
      <c r="J38" s="49"/>
      <c r="K38" s="60"/>
    </row>
    <row r="39" spans="1:11" ht="24">
      <c r="A39" s="373" t="s">
        <v>52</v>
      </c>
      <c r="B39" s="373"/>
      <c r="C39" s="373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3.5">
      <c r="A40" s="411"/>
      <c r="B40" s="412"/>
      <c r="C40" s="413"/>
      <c r="D40" s="203"/>
      <c r="E40" s="204"/>
      <c r="F40" s="202"/>
      <c r="G40" s="58"/>
      <c r="H40" s="58"/>
      <c r="I40" s="199"/>
      <c r="J40" s="209"/>
      <c r="K40" s="210"/>
    </row>
    <row r="41" spans="1:11" ht="13.5">
      <c r="A41" s="411"/>
      <c r="B41" s="412"/>
      <c r="C41" s="413"/>
      <c r="D41" s="203"/>
      <c r="E41" s="203"/>
      <c r="F41" s="202"/>
      <c r="G41" s="58"/>
      <c r="H41" s="58"/>
      <c r="I41" s="199"/>
      <c r="J41" s="201"/>
      <c r="K41" s="200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 t="s">
        <v>53</v>
      </c>
      <c r="J42" s="428">
        <f>SUM(K40:K41)</f>
        <v>0</v>
      </c>
      <c r="K42" s="428"/>
    </row>
    <row r="43" spans="1:11" ht="13.5">
      <c r="A43" s="41"/>
      <c r="B43" s="34"/>
      <c r="C43" s="34"/>
      <c r="D43" s="49"/>
      <c r="E43" s="34"/>
      <c r="F43" s="49"/>
      <c r="G43" s="49"/>
      <c r="H43" s="49"/>
      <c r="I43" s="49"/>
      <c r="J43" s="49"/>
      <c r="K43" s="60"/>
    </row>
    <row r="44" spans="1:11" ht="24">
      <c r="A44" s="373" t="s">
        <v>54</v>
      </c>
      <c r="B44" s="373"/>
      <c r="C44" s="373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3.5">
      <c r="A45" s="420"/>
      <c r="B45" s="421"/>
      <c r="C45" s="422"/>
      <c r="D45" s="199"/>
      <c r="E45" s="199"/>
      <c r="F45" s="199"/>
      <c r="G45" s="199"/>
      <c r="H45" s="199"/>
      <c r="I45" s="199"/>
      <c r="J45" s="198"/>
      <c r="K45" s="197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 t="s">
        <v>58</v>
      </c>
      <c r="J46" s="377"/>
      <c r="K46" s="377"/>
    </row>
    <row r="47" spans="1:11" ht="13.5">
      <c r="A47" s="41"/>
      <c r="B47" s="34"/>
      <c r="C47" s="34"/>
      <c r="D47" s="49"/>
      <c r="E47" s="34"/>
      <c r="F47" s="49"/>
      <c r="G47" s="49"/>
      <c r="H47" s="49"/>
      <c r="I47" s="49"/>
      <c r="J47" s="49"/>
      <c r="K47" s="60"/>
    </row>
    <row r="48" spans="1:11" ht="13.5">
      <c r="A48" s="378" t="s">
        <v>59</v>
      </c>
      <c r="B48" s="379"/>
      <c r="C48" s="379"/>
      <c r="D48" s="379"/>
      <c r="E48" s="379"/>
      <c r="F48" s="379"/>
      <c r="G48" s="379"/>
      <c r="H48" s="379"/>
      <c r="I48" s="380"/>
      <c r="J48" s="381">
        <f>TRUNC(J31+J37+J42+J46,2)</f>
        <v>2.84</v>
      </c>
      <c r="K48" s="381"/>
    </row>
    <row r="49" spans="1:11" ht="13.5">
      <c r="A49" s="378" t="s">
        <v>115</v>
      </c>
      <c r="B49" s="379"/>
      <c r="C49" s="379"/>
      <c r="D49" s="379"/>
      <c r="E49" s="379"/>
      <c r="F49" s="379"/>
      <c r="G49" s="379"/>
      <c r="H49" s="379"/>
      <c r="I49" s="380"/>
      <c r="J49" s="377">
        <f>TRUNC(J48*I11,2)</f>
        <v>0.86</v>
      </c>
      <c r="K49" s="377"/>
    </row>
    <row r="50" spans="1:11" ht="13.5">
      <c r="A50" s="378" t="s">
        <v>60</v>
      </c>
      <c r="B50" s="379"/>
      <c r="C50" s="379"/>
      <c r="D50" s="379"/>
      <c r="E50" s="379"/>
      <c r="F50" s="379"/>
      <c r="G50" s="379"/>
      <c r="H50" s="379"/>
      <c r="I50" s="380"/>
      <c r="J50" s="372">
        <f>J49+J48</f>
        <v>3.6999999999999997</v>
      </c>
      <c r="K50" s="372"/>
    </row>
    <row r="54" spans="1:11" ht="13.5">
      <c r="A54" s="427" t="s">
        <v>183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</row>
    <row r="55" spans="1:11" ht="13.5">
      <c r="A55" s="427" t="s">
        <v>184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</row>
    <row r="56" spans="1:11" ht="13.5">
      <c r="A56" s="427" t="s">
        <v>187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</row>
  </sheetData>
  <sheetProtection/>
  <mergeCells count="45">
    <mergeCell ref="A10:K10"/>
    <mergeCell ref="D11:E11"/>
    <mergeCell ref="A12:A13"/>
    <mergeCell ref="B12:I13"/>
    <mergeCell ref="J12:J13"/>
    <mergeCell ref="K12:K13"/>
    <mergeCell ref="A21:C21"/>
    <mergeCell ref="J22:K22"/>
    <mergeCell ref="A24:C24"/>
    <mergeCell ref="A25:C25"/>
    <mergeCell ref="A14:C14"/>
    <mergeCell ref="A15:C15"/>
    <mergeCell ref="A16:C16"/>
    <mergeCell ref="J17:K17"/>
    <mergeCell ref="A19:C19"/>
    <mergeCell ref="A20:C20"/>
    <mergeCell ref="A26:C26"/>
    <mergeCell ref="J27:K27"/>
    <mergeCell ref="A29:I29"/>
    <mergeCell ref="J29:K29"/>
    <mergeCell ref="A30:I30"/>
    <mergeCell ref="J30:K30"/>
    <mergeCell ref="J37:K37"/>
    <mergeCell ref="A39:C39"/>
    <mergeCell ref="A40:C40"/>
    <mergeCell ref="A41:C41"/>
    <mergeCell ref="A31:I31"/>
    <mergeCell ref="J31:K31"/>
    <mergeCell ref="A33:C33"/>
    <mergeCell ref="A34:C34"/>
    <mergeCell ref="A35:C35"/>
    <mergeCell ref="A36:C36"/>
    <mergeCell ref="J42:K42"/>
    <mergeCell ref="A44:C44"/>
    <mergeCell ref="A45:C45"/>
    <mergeCell ref="J46:K46"/>
    <mergeCell ref="A48:I48"/>
    <mergeCell ref="J48:K48"/>
    <mergeCell ref="A56:K56"/>
    <mergeCell ref="A49:I49"/>
    <mergeCell ref="J49:K49"/>
    <mergeCell ref="A50:I50"/>
    <mergeCell ref="J50:K50"/>
    <mergeCell ref="A54:K54"/>
    <mergeCell ref="A55:K55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41"/>
  <sheetViews>
    <sheetView view="pageBreakPreview" zoomScale="115" zoomScaleNormal="110" zoomScaleSheetLayoutView="115" zoomScalePageLayoutView="0" workbookViewId="0" topLeftCell="A19">
      <selection activeCell="F32" sqref="F32"/>
    </sheetView>
  </sheetViews>
  <sheetFormatPr defaultColWidth="9.00390625" defaultRowHeight="13.5"/>
  <cols>
    <col min="1" max="1" width="7.875" style="1" customWidth="1"/>
    <col min="2" max="2" width="54.75390625" style="1" customWidth="1"/>
    <col min="3" max="3" width="8.00390625" style="1" customWidth="1"/>
    <col min="4" max="4" width="24.50390625" style="1" customWidth="1"/>
    <col min="5" max="5" width="12.00390625" style="2" customWidth="1"/>
    <col min="6" max="7" width="15.00390625" style="2" bestFit="1" customWidth="1"/>
    <col min="8" max="8" width="6.00390625" style="4" customWidth="1"/>
    <col min="9" max="9" width="9.00390625" style="53" customWidth="1"/>
    <col min="10" max="16384" width="9.00390625" style="3" customWidth="1"/>
  </cols>
  <sheetData>
    <row r="1" ht="13.5"/>
    <row r="2" ht="13.5"/>
    <row r="3" ht="13.5"/>
    <row r="4" ht="13.5"/>
    <row r="5" ht="13.5"/>
    <row r="6" spans="1:7" ht="31.5">
      <c r="A6" s="327" t="s">
        <v>196</v>
      </c>
      <c r="B6" s="327"/>
      <c r="C6" s="327"/>
      <c r="D6" s="327"/>
      <c r="E6" s="67"/>
      <c r="F6" s="67"/>
      <c r="G6" s="67"/>
    </row>
    <row r="7" spans="6:7" ht="15">
      <c r="F7" s="66"/>
      <c r="G7" s="68"/>
    </row>
    <row r="8" spans="1:7" ht="42" customHeight="1">
      <c r="A8" s="328" t="s">
        <v>164</v>
      </c>
      <c r="B8" s="329"/>
      <c r="C8" s="329"/>
      <c r="D8" s="329"/>
      <c r="F8" s="66"/>
      <c r="G8" s="69"/>
    </row>
    <row r="9" spans="1:7" ht="15" customHeight="1" thickBot="1">
      <c r="A9" s="330" t="s">
        <v>141</v>
      </c>
      <c r="B9" s="331"/>
      <c r="C9" s="331"/>
      <c r="D9" s="331"/>
      <c r="F9" s="66"/>
      <c r="G9" s="69"/>
    </row>
    <row r="10" spans="1:7" ht="15.75" customHeight="1" thickBot="1">
      <c r="A10" s="304"/>
      <c r="B10" s="304"/>
      <c r="C10" s="304"/>
      <c r="D10" s="304"/>
      <c r="F10" s="64"/>
      <c r="G10" s="64"/>
    </row>
    <row r="11" spans="1:9" s="5" customFormat="1" ht="14.25" thickBot="1">
      <c r="A11" s="72" t="s">
        <v>2</v>
      </c>
      <c r="B11" s="73" t="s">
        <v>3</v>
      </c>
      <c r="C11" s="73" t="s">
        <v>87</v>
      </c>
      <c r="D11" s="74" t="s">
        <v>88</v>
      </c>
      <c r="E11" s="71"/>
      <c r="F11" s="71"/>
      <c r="G11" s="71"/>
      <c r="H11" s="6"/>
      <c r="I11" s="52"/>
    </row>
    <row r="12" spans="1:4" ht="13.5">
      <c r="A12" s="271">
        <v>1</v>
      </c>
      <c r="B12" s="272" t="s">
        <v>80</v>
      </c>
      <c r="C12" s="272"/>
      <c r="D12" s="273"/>
    </row>
    <row r="13" spans="1:4" ht="13.5">
      <c r="A13" s="274" t="s">
        <v>106</v>
      </c>
      <c r="B13" s="75" t="s">
        <v>64</v>
      </c>
      <c r="C13" s="75"/>
      <c r="D13" s="275">
        <v>2.88</v>
      </c>
    </row>
    <row r="14" spans="1:4" ht="13.5">
      <c r="A14" s="276"/>
      <c r="B14" s="83" t="s">
        <v>213</v>
      </c>
      <c r="C14" s="83" t="s">
        <v>89</v>
      </c>
      <c r="D14" s="277">
        <v>2.88</v>
      </c>
    </row>
    <row r="15" spans="1:4" ht="13.5">
      <c r="A15" s="276"/>
      <c r="D15" s="278"/>
    </row>
    <row r="16" spans="1:4" ht="13.5">
      <c r="A16" s="279">
        <v>2</v>
      </c>
      <c r="B16" s="76" t="s">
        <v>81</v>
      </c>
      <c r="C16" s="76"/>
      <c r="D16" s="280"/>
    </row>
    <row r="17" spans="1:4" ht="13.5">
      <c r="A17" s="274" t="s">
        <v>5</v>
      </c>
      <c r="B17" s="75" t="s">
        <v>82</v>
      </c>
      <c r="C17" s="75"/>
      <c r="D17" s="275"/>
    </row>
    <row r="18" spans="1:4" ht="13.5">
      <c r="A18" s="281" t="s">
        <v>107</v>
      </c>
      <c r="B18" s="268">
        <v>5.5</v>
      </c>
      <c r="C18" s="269" t="s">
        <v>103</v>
      </c>
      <c r="D18" s="282">
        <v>5.5</v>
      </c>
    </row>
    <row r="19" spans="1:4" ht="13.5">
      <c r="A19" s="283" t="s">
        <v>108</v>
      </c>
      <c r="B19" s="263" t="s">
        <v>205</v>
      </c>
      <c r="C19" s="83" t="s">
        <v>102</v>
      </c>
      <c r="D19" s="284">
        <v>1544.25</v>
      </c>
    </row>
    <row r="20" spans="1:4" ht="13.5">
      <c r="A20" s="276" t="s">
        <v>138</v>
      </c>
      <c r="B20" s="1" t="s">
        <v>206</v>
      </c>
      <c r="C20" s="1" t="s">
        <v>103</v>
      </c>
      <c r="D20" s="285">
        <v>12.87</v>
      </c>
    </row>
    <row r="21" spans="1:4" ht="13.5">
      <c r="A21" s="276"/>
      <c r="D21" s="278"/>
    </row>
    <row r="22" spans="1:4" ht="13.5">
      <c r="A22" s="274" t="s">
        <v>109</v>
      </c>
      <c r="B22" s="75" t="s">
        <v>83</v>
      </c>
      <c r="C22" s="75"/>
      <c r="D22" s="275"/>
    </row>
    <row r="23" spans="1:4" ht="13.5">
      <c r="A23" s="283" t="s">
        <v>110</v>
      </c>
      <c r="B23" s="84" t="s">
        <v>207</v>
      </c>
      <c r="C23" s="83" t="s">
        <v>102</v>
      </c>
      <c r="D23" s="284">
        <v>2669.2</v>
      </c>
    </row>
    <row r="24" spans="1:4" ht="13.5">
      <c r="A24" s="276"/>
      <c r="D24" s="278"/>
    </row>
    <row r="25" spans="1:4" ht="13.5">
      <c r="A25" s="274" t="s">
        <v>111</v>
      </c>
      <c r="B25" s="75" t="s">
        <v>84</v>
      </c>
      <c r="C25" s="75"/>
      <c r="D25" s="275"/>
    </row>
    <row r="26" spans="1:4" ht="13.5">
      <c r="A26" s="283" t="s">
        <v>110</v>
      </c>
      <c r="B26" s="84" t="s">
        <v>208</v>
      </c>
      <c r="C26" s="83" t="s">
        <v>102</v>
      </c>
      <c r="D26" s="284">
        <v>3973</v>
      </c>
    </row>
    <row r="27" spans="1:4" ht="13.5">
      <c r="A27" s="276"/>
      <c r="D27" s="278"/>
    </row>
    <row r="28" spans="1:4" ht="13.5">
      <c r="A28" s="279">
        <v>3</v>
      </c>
      <c r="B28" s="76" t="s">
        <v>85</v>
      </c>
      <c r="C28" s="76"/>
      <c r="D28" s="280"/>
    </row>
    <row r="29" spans="1:4" ht="13.5">
      <c r="A29" s="274" t="s">
        <v>86</v>
      </c>
      <c r="B29" s="75" t="s">
        <v>128</v>
      </c>
      <c r="C29" s="75"/>
      <c r="D29" s="275"/>
    </row>
    <row r="30" spans="1:4" ht="13.5">
      <c r="A30" s="276" t="s">
        <v>92</v>
      </c>
      <c r="B30" s="84" t="s">
        <v>209</v>
      </c>
      <c r="C30" s="83" t="s">
        <v>105</v>
      </c>
      <c r="D30" s="284">
        <v>900</v>
      </c>
    </row>
    <row r="31" spans="1:9" s="89" customFormat="1" ht="13.5">
      <c r="A31" s="286"/>
      <c r="B31" s="92"/>
      <c r="C31" s="92"/>
      <c r="D31" s="287"/>
      <c r="E31" s="90"/>
      <c r="F31" s="90"/>
      <c r="G31" s="90"/>
      <c r="H31" s="88"/>
      <c r="I31" s="91"/>
    </row>
    <row r="32" spans="1:4" ht="13.5">
      <c r="A32" s="274" t="s">
        <v>214</v>
      </c>
      <c r="B32" s="75" t="s">
        <v>210</v>
      </c>
      <c r="C32" s="75"/>
      <c r="D32" s="275"/>
    </row>
    <row r="33" spans="1:4" ht="13.5">
      <c r="A33" s="288" t="s">
        <v>127</v>
      </c>
      <c r="B33" s="265" t="s">
        <v>211</v>
      </c>
      <c r="C33" s="83" t="s">
        <v>105</v>
      </c>
      <c r="D33" s="284">
        <v>160</v>
      </c>
    </row>
    <row r="34" spans="1:9" s="89" customFormat="1" ht="13.5">
      <c r="A34" s="288" t="s">
        <v>215</v>
      </c>
      <c r="B34" s="84" t="s">
        <v>212</v>
      </c>
      <c r="C34" s="83" t="s">
        <v>104</v>
      </c>
      <c r="D34" s="284">
        <v>484</v>
      </c>
      <c r="E34" s="90"/>
      <c r="F34" s="90"/>
      <c r="G34" s="90"/>
      <c r="H34" s="88"/>
      <c r="I34" s="91"/>
    </row>
    <row r="35" spans="1:9" s="89" customFormat="1" ht="13.5">
      <c r="A35" s="288" t="s">
        <v>216</v>
      </c>
      <c r="B35" s="84">
        <v>24.8</v>
      </c>
      <c r="C35" s="83" t="s">
        <v>180</v>
      </c>
      <c r="D35" s="284">
        <v>24.8</v>
      </c>
      <c r="E35" s="90"/>
      <c r="F35" s="90"/>
      <c r="G35" s="90"/>
      <c r="H35" s="88"/>
      <c r="I35" s="91"/>
    </row>
    <row r="36" spans="1:9" s="89" customFormat="1" ht="13.5">
      <c r="A36" s="288" t="s">
        <v>217</v>
      </c>
      <c r="B36" s="84">
        <v>3060</v>
      </c>
      <c r="C36" s="83" t="s">
        <v>180</v>
      </c>
      <c r="D36" s="284">
        <v>3060</v>
      </c>
      <c r="E36" s="90"/>
      <c r="F36" s="90"/>
      <c r="G36" s="90"/>
      <c r="H36" s="88"/>
      <c r="I36" s="91"/>
    </row>
    <row r="37" spans="1:4" ht="14.25" thickBot="1">
      <c r="A37" s="289" t="s">
        <v>218</v>
      </c>
      <c r="B37" s="290">
        <v>270</v>
      </c>
      <c r="C37" s="291" t="s">
        <v>180</v>
      </c>
      <c r="D37" s="292">
        <v>270</v>
      </c>
    </row>
    <row r="38" ht="13.5">
      <c r="B38" s="264"/>
    </row>
    <row r="39" spans="1:4" ht="13.5">
      <c r="A39" s="240"/>
      <c r="B39" s="266" t="s">
        <v>183</v>
      </c>
      <c r="C39" s="240"/>
      <c r="D39" s="240"/>
    </row>
    <row r="40" spans="1:4" ht="13.5">
      <c r="A40" s="240"/>
      <c r="B40" s="240" t="s">
        <v>184</v>
      </c>
      <c r="C40" s="240"/>
      <c r="D40" s="240"/>
    </row>
    <row r="41" spans="1:4" ht="13.5">
      <c r="A41" s="240"/>
      <c r="B41" s="240" t="s">
        <v>187</v>
      </c>
      <c r="C41" s="240"/>
      <c r="D41" s="240"/>
    </row>
  </sheetData>
  <sheetProtection selectLockedCells="1" selectUnlockedCells="1"/>
  <mergeCells count="4">
    <mergeCell ref="A6:D6"/>
    <mergeCell ref="A8:D8"/>
    <mergeCell ref="A9:D9"/>
    <mergeCell ref="A10:D1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1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9"/>
  <sheetViews>
    <sheetView view="pageBreakPreview" zoomScaleSheetLayoutView="100" zoomScalePageLayoutView="0" workbookViewId="0" topLeftCell="A4">
      <selection activeCell="N23" sqref="N23"/>
    </sheetView>
  </sheetViews>
  <sheetFormatPr defaultColWidth="9.00390625" defaultRowHeight="13.5"/>
  <cols>
    <col min="1" max="1" width="4.00390625" style="9" bestFit="1" customWidth="1"/>
    <col min="2" max="2" width="7.00390625" style="9" customWidth="1"/>
    <col min="3" max="3" width="27.875" style="9" customWidth="1"/>
    <col min="4" max="4" width="9.75390625" style="32" bestFit="1" customWidth="1"/>
    <col min="5" max="5" width="7.125" style="33" bestFit="1" customWidth="1"/>
    <col min="6" max="11" width="9.125" style="9" customWidth="1"/>
    <col min="12" max="12" width="13.50390625" style="9" customWidth="1"/>
    <col min="13" max="13" width="9.00390625" style="9" customWidth="1"/>
    <col min="14" max="14" width="9.375" style="9" bestFit="1" customWidth="1"/>
    <col min="15" max="16384" width="9.00390625" style="9" customWidth="1"/>
  </cols>
  <sheetData>
    <row r="1" ht="13.5"/>
    <row r="2" ht="13.5"/>
    <row r="3" ht="13.5"/>
    <row r="4" ht="13.5"/>
    <row r="5" ht="21.75" customHeight="1"/>
    <row r="6" spans="1:12" ht="31.5">
      <c r="A6" s="312" t="s">
        <v>197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4"/>
    </row>
    <row r="7" ht="13.5"/>
    <row r="8" spans="1:12" ht="41.25" customHeight="1">
      <c r="A8" s="359" t="s">
        <v>165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</row>
    <row r="9" spans="1:12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</row>
    <row r="10" spans="1:12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3.5" customHeight="1">
      <c r="A11" s="10" t="s">
        <v>2</v>
      </c>
      <c r="B11" s="357" t="s">
        <v>11</v>
      </c>
      <c r="C11" s="358"/>
      <c r="D11" s="352" t="s">
        <v>12</v>
      </c>
      <c r="E11" s="352"/>
      <c r="F11" s="11" t="s">
        <v>96</v>
      </c>
      <c r="G11" s="11" t="s">
        <v>97</v>
      </c>
      <c r="H11" s="11" t="s">
        <v>98</v>
      </c>
      <c r="I11" s="11" t="s">
        <v>99</v>
      </c>
      <c r="J11" s="11" t="s">
        <v>100</v>
      </c>
      <c r="K11" s="11" t="s">
        <v>101</v>
      </c>
      <c r="L11" s="12" t="s">
        <v>6</v>
      </c>
    </row>
    <row r="12" spans="1:12" s="14" customFormat="1" ht="13.5" customHeight="1">
      <c r="A12" s="345" t="s">
        <v>94</v>
      </c>
      <c r="B12" s="333" t="s">
        <v>80</v>
      </c>
      <c r="C12" s="334"/>
      <c r="D12" s="337">
        <f>ORCAMENTO!L15</f>
        <v>1050.32</v>
      </c>
      <c r="E12" s="342"/>
      <c r="F12" s="13">
        <v>1</v>
      </c>
      <c r="G12" s="13"/>
      <c r="H12" s="13"/>
      <c r="I12" s="13"/>
      <c r="J12" s="13"/>
      <c r="K12" s="13"/>
      <c r="L12" s="13">
        <f>SUM(F12:K12)</f>
        <v>1</v>
      </c>
    </row>
    <row r="13" spans="1:12" s="14" customFormat="1" ht="13.5" customHeight="1">
      <c r="A13" s="346"/>
      <c r="B13" s="335"/>
      <c r="C13" s="336"/>
      <c r="D13" s="338"/>
      <c r="E13" s="342"/>
      <c r="F13" s="15">
        <f aca="true" t="shared" si="0" ref="F13:K13">$D$12*F12</f>
        <v>1050.32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>SUM(F13:K13)</f>
        <v>1050.32</v>
      </c>
    </row>
    <row r="14" spans="1:12" s="14" customFormat="1" ht="13.5" customHeight="1">
      <c r="A14" s="345" t="s">
        <v>95</v>
      </c>
      <c r="B14" s="347" t="s">
        <v>81</v>
      </c>
      <c r="C14" s="348"/>
      <c r="D14" s="337">
        <f>ORCAMENTO!L17</f>
        <v>54569.2249</v>
      </c>
      <c r="E14" s="342"/>
      <c r="F14" s="13"/>
      <c r="G14" s="13"/>
      <c r="H14" s="13"/>
      <c r="I14" s="13">
        <v>0.33</v>
      </c>
      <c r="J14" s="13">
        <v>0.33</v>
      </c>
      <c r="K14" s="13">
        <v>0.34</v>
      </c>
      <c r="L14" s="13">
        <f>SUM(F14:K14)</f>
        <v>1</v>
      </c>
    </row>
    <row r="15" spans="1:12" s="14" customFormat="1" ht="13.5" customHeight="1">
      <c r="A15" s="346"/>
      <c r="B15" s="349"/>
      <c r="C15" s="350"/>
      <c r="D15" s="338"/>
      <c r="E15" s="342"/>
      <c r="F15" s="15"/>
      <c r="G15" s="15"/>
      <c r="H15" s="15">
        <f>$D$14*H14</f>
        <v>0</v>
      </c>
      <c r="I15" s="15">
        <f>$D$14*I14</f>
        <v>18007.844217</v>
      </c>
      <c r="J15" s="15">
        <f>$D$14*J14</f>
        <v>18007.844217</v>
      </c>
      <c r="K15" s="15">
        <f>$D$14*K14</f>
        <v>18553.536466</v>
      </c>
      <c r="L15" s="15">
        <f>SUM(F15:K15)</f>
        <v>54569.2249</v>
      </c>
    </row>
    <row r="16" spans="1:12" s="14" customFormat="1" ht="13.5" customHeight="1">
      <c r="A16" s="355">
        <v>4</v>
      </c>
      <c r="B16" s="339" t="s">
        <v>85</v>
      </c>
      <c r="C16" s="339"/>
      <c r="D16" s="351">
        <f>ORCAMENTO!L26</f>
        <v>112594.19024</v>
      </c>
      <c r="E16" s="341"/>
      <c r="F16" s="13">
        <v>0.33</v>
      </c>
      <c r="G16" s="13">
        <v>0.33</v>
      </c>
      <c r="H16" s="13">
        <v>0.34</v>
      </c>
      <c r="I16" s="13"/>
      <c r="J16" s="13"/>
      <c r="K16" s="13"/>
      <c r="L16" s="13">
        <f>SUM(F16:K16)</f>
        <v>1</v>
      </c>
    </row>
    <row r="17" spans="1:12" s="14" customFormat="1" ht="12">
      <c r="A17" s="356"/>
      <c r="B17" s="339"/>
      <c r="C17" s="339"/>
      <c r="D17" s="351"/>
      <c r="E17" s="341"/>
      <c r="F17" s="15">
        <f>$D16*F16</f>
        <v>37156.0827792</v>
      </c>
      <c r="G17" s="15">
        <f aca="true" t="shared" si="1" ref="G17:L17">$D16*G16</f>
        <v>37156.0827792</v>
      </c>
      <c r="H17" s="15">
        <f>$D16*H16</f>
        <v>38282.0246816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112594.19024</v>
      </c>
    </row>
    <row r="18" spans="1:12" s="14" customFormat="1" ht="13.5" customHeight="1">
      <c r="A18" s="18"/>
      <c r="B18" s="77"/>
      <c r="C18" s="77"/>
      <c r="D18" s="78"/>
      <c r="E18" s="79"/>
      <c r="F18" s="16"/>
      <c r="G18" s="16"/>
      <c r="H18" s="16"/>
      <c r="I18" s="16"/>
      <c r="J18" s="16"/>
      <c r="K18" s="16"/>
      <c r="L18" s="17"/>
    </row>
    <row r="19" spans="1:12" s="81" customFormat="1" ht="13.5" customHeight="1">
      <c r="A19" s="343" t="s">
        <v>6</v>
      </c>
      <c r="B19" s="344"/>
      <c r="C19" s="344"/>
      <c r="D19" s="78">
        <f>SUM(D12:D17)</f>
        <v>168213.73514</v>
      </c>
      <c r="E19" s="80"/>
      <c r="F19" s="82"/>
      <c r="G19" s="82"/>
      <c r="H19" s="82"/>
      <c r="I19" s="82"/>
      <c r="J19" s="82"/>
      <c r="K19" s="82"/>
      <c r="L19" s="82"/>
    </row>
    <row r="20" spans="1:12" s="14" customFormat="1" ht="13.5" customHeight="1">
      <c r="A20" s="18"/>
      <c r="B20" s="19"/>
      <c r="C20" s="19"/>
      <c r="D20" s="20"/>
      <c r="E20" s="21"/>
      <c r="F20" s="22"/>
      <c r="G20" s="22"/>
      <c r="H20" s="22"/>
      <c r="I20" s="22"/>
      <c r="J20" s="22"/>
      <c r="K20" s="22"/>
      <c r="L20" s="23"/>
    </row>
    <row r="21" spans="1:12" s="14" customFormat="1" ht="13.5" customHeight="1">
      <c r="A21" s="24"/>
      <c r="B21" s="25"/>
      <c r="C21" s="25"/>
      <c r="D21" s="340" t="s">
        <v>113</v>
      </c>
      <c r="E21" s="340"/>
      <c r="F21" s="27">
        <f aca="true" t="shared" si="2" ref="F21:L21">(F13+F15+F17)</f>
        <v>38206.4027792</v>
      </c>
      <c r="G21" s="27">
        <f t="shared" si="2"/>
        <v>37156.0827792</v>
      </c>
      <c r="H21" s="27">
        <f t="shared" si="2"/>
        <v>38282.0246816</v>
      </c>
      <c r="I21" s="27">
        <f t="shared" si="2"/>
        <v>18007.844217</v>
      </c>
      <c r="J21" s="27">
        <f t="shared" si="2"/>
        <v>18007.844217</v>
      </c>
      <c r="K21" s="27">
        <f t="shared" si="2"/>
        <v>18553.536466</v>
      </c>
      <c r="L21" s="27">
        <f t="shared" si="2"/>
        <v>168213.73514</v>
      </c>
    </row>
    <row r="22" spans="1:12" s="14" customFormat="1" ht="13.5" customHeight="1">
      <c r="A22" s="24"/>
      <c r="B22" s="25"/>
      <c r="C22" s="25"/>
      <c r="D22" s="28"/>
      <c r="E22" s="26"/>
      <c r="F22" s="22"/>
      <c r="G22" s="22"/>
      <c r="H22" s="22"/>
      <c r="I22" s="22"/>
      <c r="J22" s="22"/>
      <c r="K22" s="22"/>
      <c r="L22" s="29"/>
    </row>
    <row r="23" spans="1:12" s="14" customFormat="1" ht="13.5" customHeight="1">
      <c r="A23" s="30"/>
      <c r="B23" s="31"/>
      <c r="C23" s="31"/>
      <c r="D23" s="340" t="s">
        <v>114</v>
      </c>
      <c r="E23" s="340"/>
      <c r="F23" s="27">
        <f>F21</f>
        <v>38206.4027792</v>
      </c>
      <c r="G23" s="27">
        <f>(F23+G21)</f>
        <v>75362.48555839999</v>
      </c>
      <c r="H23" s="27">
        <f>(G23+H21)</f>
        <v>113644.51023999999</v>
      </c>
      <c r="I23" s="27">
        <f>(H23+I21)</f>
        <v>131652.35445699998</v>
      </c>
      <c r="J23" s="27">
        <f>(I23+J21)</f>
        <v>149660.19867399998</v>
      </c>
      <c r="K23" s="27">
        <f>(J23+K21)</f>
        <v>168213.73513999998</v>
      </c>
      <c r="L23" s="27">
        <f>K23</f>
        <v>168213.73513999998</v>
      </c>
    </row>
    <row r="27" spans="1:12" ht="12">
      <c r="A27" s="332" t="s">
        <v>183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</row>
    <row r="28" spans="1:12" ht="12">
      <c r="A28" s="332" t="s">
        <v>189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</row>
    <row r="29" spans="1:12" ht="12">
      <c r="A29" s="332" t="s">
        <v>188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</sheetData>
  <sheetProtection/>
  <mergeCells count="23">
    <mergeCell ref="A6:L6"/>
    <mergeCell ref="A9:L9"/>
    <mergeCell ref="E12:E13"/>
    <mergeCell ref="A16:A17"/>
    <mergeCell ref="B11:C11"/>
    <mergeCell ref="A8:L8"/>
    <mergeCell ref="A19:C19"/>
    <mergeCell ref="A12:A13"/>
    <mergeCell ref="B14:C15"/>
    <mergeCell ref="D16:D17"/>
    <mergeCell ref="D11:E11"/>
    <mergeCell ref="A14:A15"/>
    <mergeCell ref="D14:D15"/>
    <mergeCell ref="A27:L27"/>
    <mergeCell ref="A28:L28"/>
    <mergeCell ref="A29:L29"/>
    <mergeCell ref="B12:C13"/>
    <mergeCell ref="D12:D13"/>
    <mergeCell ref="B16:C17"/>
    <mergeCell ref="D21:E21"/>
    <mergeCell ref="D23:E23"/>
    <mergeCell ref="E16:E17"/>
    <mergeCell ref="E14:E15"/>
  </mergeCells>
  <printOptions/>
  <pageMargins left="0.7" right="0.7" top="0.75" bottom="0.75" header="0.3" footer="0.3"/>
  <pageSetup fitToHeight="0" fitToWidth="1" horizontalDpi="600" verticalDpi="600" orientation="landscape" paperSize="9" scale="99" r:id="rId2"/>
  <headerFoot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H60"/>
  <sheetViews>
    <sheetView showGridLines="0" view="pageBreakPreview" zoomScale="130" zoomScaleNormal="145" zoomScaleSheetLayoutView="130" zoomScalePageLayoutView="0" workbookViewId="0" topLeftCell="A1">
      <selection activeCell="A38" sqref="A38:D38"/>
    </sheetView>
  </sheetViews>
  <sheetFormatPr defaultColWidth="9.00390625" defaultRowHeight="13.5"/>
  <cols>
    <col min="1" max="1" width="9.625" style="142" bestFit="1" customWidth="1"/>
    <col min="2" max="2" width="35.375" style="142" customWidth="1"/>
    <col min="3" max="3" width="10.25390625" style="144" customWidth="1"/>
    <col min="4" max="4" width="2.75390625" style="143" bestFit="1" customWidth="1"/>
    <col min="5" max="5" width="9.625" style="142" bestFit="1" customWidth="1"/>
    <col min="6" max="6" width="30.125" style="142" customWidth="1"/>
    <col min="7" max="16384" width="9.00390625" style="142" customWidth="1"/>
  </cols>
  <sheetData>
    <row r="1" ht="12.75"/>
    <row r="2" ht="12.75"/>
    <row r="3" spans="1:8" s="193" customFormat="1" ht="15.75">
      <c r="A3" s="365" t="s">
        <v>13</v>
      </c>
      <c r="B3" s="365"/>
      <c r="C3" s="365"/>
      <c r="D3" s="365"/>
      <c r="E3" s="195"/>
      <c r="F3" s="195"/>
      <c r="H3" s="194"/>
    </row>
    <row r="4" spans="1:8" s="191" customFormat="1" ht="24" customHeight="1">
      <c r="A4" s="185"/>
      <c r="B4" s="185"/>
      <c r="C4" s="185"/>
      <c r="D4" s="185"/>
      <c r="E4" s="185"/>
      <c r="F4" s="185"/>
      <c r="H4" s="192"/>
    </row>
    <row r="5" spans="1:5" s="184" customFormat="1" ht="12.75">
      <c r="A5" s="190" t="s">
        <v>162</v>
      </c>
      <c r="B5" s="366" t="s">
        <v>161</v>
      </c>
      <c r="C5" s="367"/>
      <c r="D5" s="368"/>
      <c r="E5" s="185"/>
    </row>
    <row r="6" spans="1:5" s="184" customFormat="1" ht="70.5" customHeight="1">
      <c r="A6" s="190" t="s">
        <v>166</v>
      </c>
      <c r="B6" s="369" t="s">
        <v>182</v>
      </c>
      <c r="C6" s="370"/>
      <c r="D6" s="371"/>
      <c r="E6" s="185"/>
    </row>
    <row r="7" spans="1:5" s="184" customFormat="1" ht="12.75">
      <c r="A7" s="190"/>
      <c r="B7" s="212"/>
      <c r="C7" s="213"/>
      <c r="D7" s="213"/>
      <c r="E7" s="185"/>
    </row>
    <row r="8" spans="1:5" s="184" customFormat="1" ht="12.75">
      <c r="A8" s="189"/>
      <c r="B8" s="188"/>
      <c r="C8" s="187"/>
      <c r="D8" s="186"/>
      <c r="E8" s="185"/>
    </row>
    <row r="9" spans="1:4" ht="12.75">
      <c r="A9" s="360" t="s">
        <v>14</v>
      </c>
      <c r="B9" s="360"/>
      <c r="C9" s="360"/>
      <c r="D9" s="360"/>
    </row>
    <row r="10" spans="2:4" s="155" customFormat="1" ht="7.5" customHeight="1">
      <c r="B10" s="183"/>
      <c r="C10" s="181"/>
      <c r="D10" s="180"/>
    </row>
    <row r="11" spans="2:4" ht="12.75">
      <c r="B11" s="179" t="s">
        <v>15</v>
      </c>
      <c r="C11" s="181"/>
      <c r="D11" s="180"/>
    </row>
    <row r="12" spans="2:4" ht="7.5" customHeight="1">
      <c r="B12" s="182"/>
      <c r="C12" s="181"/>
      <c r="D12" s="180"/>
    </row>
    <row r="13" spans="1:4" ht="12.75">
      <c r="A13" s="360" t="s">
        <v>16</v>
      </c>
      <c r="B13" s="360"/>
      <c r="C13" s="360"/>
      <c r="D13" s="360"/>
    </row>
    <row r="14" spans="2:4" s="155" customFormat="1" ht="6">
      <c r="B14" s="158"/>
      <c r="C14" s="157"/>
      <c r="D14" s="156"/>
    </row>
    <row r="15" spans="2:4" ht="12.75">
      <c r="B15" s="179" t="s">
        <v>17</v>
      </c>
      <c r="C15" s="157"/>
      <c r="D15" s="156"/>
    </row>
    <row r="16" spans="2:6" ht="7.5" customHeight="1">
      <c r="B16" s="144"/>
      <c r="D16" s="160"/>
      <c r="E16" s="144"/>
      <c r="F16" s="144"/>
    </row>
    <row r="17" spans="1:4" ht="12.75">
      <c r="A17" s="360" t="s">
        <v>18</v>
      </c>
      <c r="B17" s="360"/>
      <c r="C17" s="360"/>
      <c r="D17" s="360"/>
    </row>
    <row r="18" spans="2:4" s="155" customFormat="1" ht="6">
      <c r="B18" s="158"/>
      <c r="C18" s="157"/>
      <c r="D18" s="178"/>
    </row>
    <row r="19" spans="1:6" ht="12.75">
      <c r="A19" s="145"/>
      <c r="B19" s="173" t="s">
        <v>160</v>
      </c>
      <c r="C19" s="169">
        <v>3</v>
      </c>
      <c r="D19" s="161" t="s">
        <v>19</v>
      </c>
      <c r="F19" s="165"/>
    </row>
    <row r="20" spans="1:6" ht="12.75">
      <c r="A20" s="145"/>
      <c r="B20" s="173" t="s">
        <v>159</v>
      </c>
      <c r="C20" s="169">
        <v>1</v>
      </c>
      <c r="D20" s="161" t="s">
        <v>19</v>
      </c>
      <c r="F20" s="165"/>
    </row>
    <row r="21" spans="1:6" ht="12.75">
      <c r="A21" s="145"/>
      <c r="B21" s="173" t="s">
        <v>158</v>
      </c>
      <c r="C21" s="169">
        <v>1</v>
      </c>
      <c r="D21" s="161" t="s">
        <v>19</v>
      </c>
      <c r="F21" s="165"/>
    </row>
    <row r="22" spans="1:6" ht="12.75">
      <c r="A22" s="145"/>
      <c r="B22" s="173" t="s">
        <v>157</v>
      </c>
      <c r="C22" s="169">
        <v>1.2</v>
      </c>
      <c r="D22" s="161" t="s">
        <v>19</v>
      </c>
      <c r="F22" s="165"/>
    </row>
    <row r="23" spans="1:6" ht="7.5" customHeight="1">
      <c r="A23" s="174"/>
      <c r="B23" s="177"/>
      <c r="C23" s="176"/>
      <c r="D23" s="175"/>
      <c r="E23" s="174"/>
      <c r="F23" s="165"/>
    </row>
    <row r="24" spans="1:6" ht="12.75">
      <c r="A24" s="145"/>
      <c r="B24" s="173" t="s">
        <v>156</v>
      </c>
      <c r="C24" s="169">
        <v>6.5</v>
      </c>
      <c r="D24" s="161" t="s">
        <v>19</v>
      </c>
      <c r="F24" s="165"/>
    </row>
    <row r="25" spans="3:4" ht="7.5" customHeight="1">
      <c r="C25" s="154"/>
      <c r="D25" s="172"/>
    </row>
    <row r="26" spans="1:4" ht="12.75" customHeight="1">
      <c r="A26" s="360" t="s">
        <v>20</v>
      </c>
      <c r="B26" s="360"/>
      <c r="C26" s="360"/>
      <c r="D26" s="360"/>
    </row>
    <row r="27" spans="1:4" ht="7.5" customHeight="1">
      <c r="A27" s="159"/>
      <c r="B27" s="159"/>
      <c r="C27" s="159"/>
      <c r="D27" s="159"/>
    </row>
    <row r="28" spans="1:4" ht="12.75" customHeight="1">
      <c r="A28" s="159"/>
      <c r="B28" s="171" t="s">
        <v>21</v>
      </c>
      <c r="C28" s="170">
        <f>C32+C34+C35+C36</f>
        <v>13.15</v>
      </c>
      <c r="D28" s="168" t="s">
        <v>19</v>
      </c>
    </row>
    <row r="29" spans="1:4" ht="12.75" customHeight="1">
      <c r="A29" s="159"/>
      <c r="B29" s="159"/>
      <c r="C29" s="159"/>
      <c r="D29" s="159"/>
    </row>
    <row r="30" spans="1:4" ht="13.5" customHeight="1">
      <c r="A30" s="159"/>
      <c r="B30" s="163" t="s">
        <v>155</v>
      </c>
      <c r="C30" s="169">
        <v>100</v>
      </c>
      <c r="D30" s="168" t="s">
        <v>19</v>
      </c>
    </row>
    <row r="31" spans="1:4" ht="12.75" customHeight="1">
      <c r="A31" s="159"/>
      <c r="B31" s="163" t="s">
        <v>154</v>
      </c>
      <c r="C31" s="169">
        <v>5</v>
      </c>
      <c r="D31" s="168" t="s">
        <v>19</v>
      </c>
    </row>
    <row r="32" spans="1:4" ht="12.75" customHeight="1">
      <c r="A32" s="159"/>
      <c r="B32" s="163" t="s">
        <v>153</v>
      </c>
      <c r="C32" s="162">
        <f>C31*C30/100</f>
        <v>5</v>
      </c>
      <c r="D32" s="168" t="s">
        <v>19</v>
      </c>
    </row>
    <row r="33" spans="2:4" s="155" customFormat="1" ht="7.5" customHeight="1">
      <c r="B33" s="158"/>
      <c r="C33" s="167"/>
      <c r="D33" s="166"/>
    </row>
    <row r="34" spans="2:6" ht="12.75">
      <c r="B34" s="163" t="s">
        <v>22</v>
      </c>
      <c r="C34" s="162">
        <v>3</v>
      </c>
      <c r="D34" s="164" t="s">
        <v>19</v>
      </c>
      <c r="F34" s="165"/>
    </row>
    <row r="35" spans="2:4" ht="12.75" customHeight="1">
      <c r="B35" s="163" t="s">
        <v>23</v>
      </c>
      <c r="C35" s="162">
        <v>0.65</v>
      </c>
      <c r="D35" s="164" t="s">
        <v>19</v>
      </c>
    </row>
    <row r="36" spans="2:4" ht="12.75" customHeight="1">
      <c r="B36" s="163" t="s">
        <v>24</v>
      </c>
      <c r="C36" s="162">
        <f>IF(B11="Com Desoneração",4.5,0)</f>
        <v>4.5</v>
      </c>
      <c r="D36" s="161" t="s">
        <v>19</v>
      </c>
    </row>
    <row r="37" ht="7.5" customHeight="1">
      <c r="D37" s="160"/>
    </row>
    <row r="38" spans="1:4" ht="12.75">
      <c r="A38" s="360" t="s">
        <v>25</v>
      </c>
      <c r="B38" s="360"/>
      <c r="C38" s="360"/>
      <c r="D38" s="360"/>
    </row>
    <row r="39" spans="2:4" s="155" customFormat="1" ht="6">
      <c r="B39" s="158"/>
      <c r="C39" s="157"/>
      <c r="D39" s="156"/>
    </row>
    <row r="40" spans="2:6" ht="12.75" customHeight="1">
      <c r="B40" s="154" t="s">
        <v>152</v>
      </c>
      <c r="C40" s="361">
        <f>ROUND((((1+($C$19/100)+($C$21/100)+($C$20/100))*(1+($C$22/100))*(1+($C$24/100)))/(1-$C$28/100)-1),4)</f>
        <v>0.303</v>
      </c>
      <c r="D40" s="362"/>
      <c r="E40" s="153" t="str">
        <f>'[1]Auxiliar'!A17</f>
        <v>Atende</v>
      </c>
      <c r="F40" s="152"/>
    </row>
    <row r="41" spans="2:6" ht="12.75" customHeight="1">
      <c r="B41" s="144" t="s">
        <v>26</v>
      </c>
      <c r="C41" s="363"/>
      <c r="D41" s="364"/>
      <c r="F41" s="151"/>
    </row>
    <row r="42" ht="12.75">
      <c r="C42" s="150"/>
    </row>
    <row r="43" ht="12.75">
      <c r="A43" s="149" t="s">
        <v>151</v>
      </c>
    </row>
    <row r="44" ht="12.75">
      <c r="A44" s="149" t="str">
        <f>CONCATENATE("do ISS para ",B15," é de ",C30," %",", com a respectiva alíquota de ",C32,"  %")</f>
        <v>do ISS para Edificações é de 100 %, com a respectiva alíquota de 5  %</v>
      </c>
    </row>
    <row r="45" ht="12.75">
      <c r="A45" s="149"/>
    </row>
    <row r="46" spans="1:4" ht="12.75">
      <c r="A46" s="147" t="s">
        <v>150</v>
      </c>
      <c r="B46" s="148"/>
      <c r="C46" s="146"/>
      <c r="D46" s="146"/>
    </row>
    <row r="47" spans="1:4" ht="12.75">
      <c r="A47" s="147" t="str">
        <f>CONCATENATE("elaboração do orçamento foi ",B11,", e que esta é a alternativa mais adequada para ")</f>
        <v>elaboração do orçamento foi Com Desoneração, e que esta é a alternativa mais adequada para </v>
      </c>
      <c r="C47" s="146"/>
      <c r="D47" s="146"/>
    </row>
    <row r="48" spans="1:4" ht="12.75">
      <c r="A48" s="147" t="s">
        <v>149</v>
      </c>
      <c r="C48" s="146"/>
      <c r="D48" s="146"/>
    </row>
    <row r="52" spans="1:2" ht="12.75">
      <c r="A52" s="145" t="s">
        <v>148</v>
      </c>
      <c r="B52" s="214" t="s">
        <v>183</v>
      </c>
    </row>
    <row r="53" spans="1:2" ht="12.75">
      <c r="A53" s="145" t="s">
        <v>147</v>
      </c>
      <c r="B53" s="215" t="s">
        <v>184</v>
      </c>
    </row>
    <row r="56" spans="3:4" ht="12.75">
      <c r="C56" s="142"/>
      <c r="D56" s="142"/>
    </row>
    <row r="58" ht="12.75">
      <c r="B58" s="214" t="s">
        <v>146</v>
      </c>
    </row>
    <row r="59" spans="1:2" ht="12.75">
      <c r="A59" s="145" t="s">
        <v>145</v>
      </c>
      <c r="B59" s="215" t="s">
        <v>144</v>
      </c>
    </row>
    <row r="60" spans="1:2" ht="12.75">
      <c r="A60" s="145" t="s">
        <v>143</v>
      </c>
      <c r="B60" s="215" t="s">
        <v>142</v>
      </c>
    </row>
  </sheetData>
  <sheetProtection selectLockedCells="1" autoFilter="0"/>
  <protectedRanges>
    <protectedRange sqref="C19:C22" name="Intervalo1"/>
    <protectedRange sqref="C23:C24 C34:C36" name="Intervalo2"/>
  </protectedRanges>
  <mergeCells count="9">
    <mergeCell ref="A26:D26"/>
    <mergeCell ref="A38:D38"/>
    <mergeCell ref="C40:D41"/>
    <mergeCell ref="A3:D3"/>
    <mergeCell ref="B5:D5"/>
    <mergeCell ref="B6:D6"/>
    <mergeCell ref="A9:D9"/>
    <mergeCell ref="A13:D13"/>
    <mergeCell ref="A17:D17"/>
  </mergeCells>
  <conditionalFormatting sqref="E40:F40">
    <cfRule type="cellIs" priority="1" dxfId="1" operator="equal" stopIfTrue="1">
      <formula>"Atende"</formula>
    </cfRule>
  </conditionalFormatting>
  <dataValidations count="4">
    <dataValidation type="list" allowBlank="1" showInputMessage="1" showErrorMessage="1" sqref="B15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1">
      <formula1>"Com Desoneração, Sem Desoneração"</formula1>
    </dataValidation>
    <dataValidation type="decimal" allowBlank="1" showInputMessage="1" showErrorMessage="1" errorTitle="Atenção" error="O valor deve estar entre 2%  e  5%" sqref="C31:C32">
      <formula1>2</formula1>
      <formula2>5</formula2>
    </dataValidation>
    <dataValidation type="decimal" allowBlank="1" showInputMessage="1" showErrorMessage="1" errorTitle="Atenção" error="O valor deve estar entre 0 e 100" sqref="C30">
      <formula1>0</formula1>
      <formula2>100</formula2>
    </dataValidation>
  </dataValidations>
  <printOptions horizontalCentered="1"/>
  <pageMargins left="0.3937007874015748" right="0.3937007874015748" top="0.7874015748031497" bottom="0.3937007874015748" header="0.3937007874015748" footer="0.5118110236220472"/>
  <pageSetup horizontalDpi="600" verticalDpi="600" orientation="portrait" paperSize="9" scale="11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1:K55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1.375" style="34" customWidth="1"/>
    <col min="2" max="3" width="10.375" style="34" customWidth="1"/>
    <col min="4" max="4" width="4.25390625" style="49" bestFit="1" customWidth="1"/>
    <col min="5" max="5" width="8.25390625" style="34" customWidth="1"/>
    <col min="6" max="6" width="6.75390625" style="49" customWidth="1"/>
    <col min="7" max="8" width="8.25390625" style="49" customWidth="1"/>
    <col min="9" max="9" width="7.625" style="49" bestFit="1" customWidth="1"/>
    <col min="10" max="10" width="8.75390625" style="49" bestFit="1" customWidth="1"/>
    <col min="11" max="11" width="8.25390625" style="62" customWidth="1"/>
    <col min="12" max="16384" width="9.00390625" style="34" customWidth="1"/>
  </cols>
  <sheetData>
    <row r="3" ht="12"/>
    <row r="4" ht="12"/>
    <row r="5" ht="12"/>
    <row r="6" ht="12"/>
    <row r="7" ht="12"/>
    <row r="8" ht="12"/>
    <row r="9" ht="12"/>
    <row r="11" spans="1:11" ht="15">
      <c r="A11" s="389" t="s">
        <v>198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</row>
    <row r="12" spans="1:11" s="37" customFormat="1" ht="12">
      <c r="A12" s="35" t="s">
        <v>9</v>
      </c>
      <c r="B12" s="36" t="s">
        <v>68</v>
      </c>
      <c r="C12" s="35" t="s">
        <v>27</v>
      </c>
      <c r="D12" s="390">
        <v>44743</v>
      </c>
      <c r="E12" s="391"/>
      <c r="F12" s="54"/>
      <c r="G12" s="54"/>
      <c r="H12" s="55" t="s">
        <v>28</v>
      </c>
      <c r="I12" s="141">
        <v>0.303</v>
      </c>
      <c r="J12" s="55" t="s">
        <v>29</v>
      </c>
      <c r="K12" s="141">
        <v>0.8954</v>
      </c>
    </row>
    <row r="13" spans="1:11" ht="12">
      <c r="A13" s="392" t="s">
        <v>30</v>
      </c>
      <c r="B13" s="394" t="s">
        <v>67</v>
      </c>
      <c r="C13" s="394"/>
      <c r="D13" s="394"/>
      <c r="E13" s="394"/>
      <c r="F13" s="394"/>
      <c r="G13" s="394"/>
      <c r="H13" s="394"/>
      <c r="I13" s="394"/>
      <c r="J13" s="395" t="s">
        <v>31</v>
      </c>
      <c r="K13" s="397" t="s">
        <v>43</v>
      </c>
    </row>
    <row r="14" spans="1:11" ht="12">
      <c r="A14" s="393"/>
      <c r="B14" s="394"/>
      <c r="C14" s="394"/>
      <c r="D14" s="394"/>
      <c r="E14" s="394"/>
      <c r="F14" s="394"/>
      <c r="G14" s="394"/>
      <c r="H14" s="394"/>
      <c r="I14" s="394"/>
      <c r="J14" s="396"/>
      <c r="K14" s="397"/>
    </row>
    <row r="15" spans="1:11" s="39" customFormat="1" ht="29.25" customHeight="1">
      <c r="A15" s="373" t="s">
        <v>32</v>
      </c>
      <c r="B15" s="373"/>
      <c r="C15" s="373"/>
      <c r="D15" s="38" t="s">
        <v>33</v>
      </c>
      <c r="E15" s="38" t="s">
        <v>34</v>
      </c>
      <c r="F15" s="38" t="s">
        <v>35</v>
      </c>
      <c r="G15" s="38" t="s">
        <v>70</v>
      </c>
      <c r="H15" s="38" t="s">
        <v>71</v>
      </c>
      <c r="I15" s="38" t="s">
        <v>72</v>
      </c>
      <c r="J15" s="38" t="s">
        <v>73</v>
      </c>
      <c r="K15" s="59" t="s">
        <v>40</v>
      </c>
    </row>
    <row r="16" spans="1:11" s="39" customFormat="1" ht="12">
      <c r="A16" s="382" t="s">
        <v>69</v>
      </c>
      <c r="B16" s="383"/>
      <c r="C16" s="384"/>
      <c r="D16" s="45" t="s">
        <v>43</v>
      </c>
      <c r="E16" s="45">
        <v>30008</v>
      </c>
      <c r="F16" s="45">
        <v>1</v>
      </c>
      <c r="G16" s="45">
        <v>0.9</v>
      </c>
      <c r="H16" s="45">
        <v>0.1</v>
      </c>
      <c r="I16" s="45">
        <v>590.14</v>
      </c>
      <c r="J16" s="51">
        <v>100.67</v>
      </c>
      <c r="K16" s="46">
        <f>(I16*G16)+(J16*H16)</f>
        <v>541.193</v>
      </c>
    </row>
    <row r="17" spans="1:11" s="39" customFormat="1" ht="12">
      <c r="A17" s="382"/>
      <c r="B17" s="383"/>
      <c r="C17" s="384"/>
      <c r="D17" s="45"/>
      <c r="E17" s="45"/>
      <c r="F17" s="45"/>
      <c r="G17" s="45"/>
      <c r="H17" s="45"/>
      <c r="I17" s="45"/>
      <c r="J17" s="51"/>
      <c r="K17" s="46"/>
    </row>
    <row r="18" spans="1:11" ht="12">
      <c r="A18" s="41"/>
      <c r="B18" s="42"/>
      <c r="C18" s="42"/>
      <c r="D18" s="43"/>
      <c r="E18" s="42"/>
      <c r="F18" s="43"/>
      <c r="G18" s="43"/>
      <c r="H18" s="43"/>
      <c r="I18" s="43" t="s">
        <v>41</v>
      </c>
      <c r="J18" s="372">
        <f>SUM(K16:K17)</f>
        <v>541.193</v>
      </c>
      <c r="K18" s="372"/>
    </row>
    <row r="19" spans="1:11" ht="12">
      <c r="A19" s="41"/>
      <c r="B19" s="42"/>
      <c r="C19" s="42"/>
      <c r="D19" s="43"/>
      <c r="E19" s="42"/>
      <c r="F19" s="43"/>
      <c r="G19" s="43"/>
      <c r="H19" s="43"/>
      <c r="I19" s="43"/>
      <c r="J19" s="43"/>
      <c r="K19" s="60"/>
    </row>
    <row r="20" spans="1:11" ht="27.75" customHeight="1">
      <c r="A20" s="373" t="s">
        <v>42</v>
      </c>
      <c r="B20" s="373"/>
      <c r="C20" s="373"/>
      <c r="D20" s="38" t="s">
        <v>33</v>
      </c>
      <c r="E20" s="38" t="s">
        <v>34</v>
      </c>
      <c r="F20" s="38" t="s">
        <v>35</v>
      </c>
      <c r="G20" s="38" t="s">
        <v>36</v>
      </c>
      <c r="H20" s="38" t="s">
        <v>37</v>
      </c>
      <c r="I20" s="38" t="s">
        <v>38</v>
      </c>
      <c r="J20" s="38" t="s">
        <v>39</v>
      </c>
      <c r="K20" s="59" t="s">
        <v>40</v>
      </c>
    </row>
    <row r="21" spans="1:11" s="39" customFormat="1" ht="12">
      <c r="A21" s="385"/>
      <c r="B21" s="386"/>
      <c r="C21" s="387"/>
      <c r="D21" s="44"/>
      <c r="E21" s="45"/>
      <c r="F21" s="51"/>
      <c r="G21" s="56"/>
      <c r="H21" s="56"/>
      <c r="I21" s="57"/>
      <c r="J21" s="51"/>
      <c r="K21" s="46">
        <f>J21*F21</f>
        <v>0</v>
      </c>
    </row>
    <row r="22" spans="1:11" s="39" customFormat="1" ht="12">
      <c r="A22" s="374"/>
      <c r="B22" s="375"/>
      <c r="C22" s="376"/>
      <c r="D22" s="45"/>
      <c r="E22" s="45"/>
      <c r="F22" s="45"/>
      <c r="G22" s="45"/>
      <c r="H22" s="45"/>
      <c r="I22" s="40"/>
      <c r="J22" s="50"/>
      <c r="K22" s="46"/>
    </row>
    <row r="23" spans="1:11" ht="12">
      <c r="A23" s="41"/>
      <c r="B23" s="42"/>
      <c r="C23" s="42"/>
      <c r="D23" s="43"/>
      <c r="E23" s="42"/>
      <c r="F23" s="43"/>
      <c r="G23" s="43"/>
      <c r="H23" s="43"/>
      <c r="I23" s="43" t="s">
        <v>44</v>
      </c>
      <c r="J23" s="372">
        <f>SUM(K21:K22)</f>
        <v>0</v>
      </c>
      <c r="K23" s="372"/>
    </row>
    <row r="24" spans="1:11" ht="12">
      <c r="A24" s="41"/>
      <c r="B24" s="42"/>
      <c r="C24" s="42"/>
      <c r="D24" s="43"/>
      <c r="E24" s="42"/>
      <c r="F24" s="43"/>
      <c r="G24" s="43"/>
      <c r="H24" s="43"/>
      <c r="I24" s="43"/>
      <c r="J24" s="43"/>
      <c r="K24" s="60"/>
    </row>
    <row r="25" spans="1:11" ht="29.25" customHeight="1">
      <c r="A25" s="373" t="s">
        <v>45</v>
      </c>
      <c r="B25" s="373"/>
      <c r="C25" s="373"/>
      <c r="D25" s="38" t="s">
        <v>33</v>
      </c>
      <c r="E25" s="38" t="s">
        <v>34</v>
      </c>
      <c r="F25" s="38" t="s">
        <v>35</v>
      </c>
      <c r="G25" s="38" t="s">
        <v>36</v>
      </c>
      <c r="H25" s="38" t="s">
        <v>37</v>
      </c>
      <c r="I25" s="38" t="s">
        <v>38</v>
      </c>
      <c r="J25" s="38" t="s">
        <v>39</v>
      </c>
      <c r="K25" s="59" t="s">
        <v>40</v>
      </c>
    </row>
    <row r="26" spans="1:11" ht="12">
      <c r="A26" s="385"/>
      <c r="B26" s="386"/>
      <c r="C26" s="387"/>
      <c r="D26" s="45"/>
      <c r="E26" s="45"/>
      <c r="F26" s="47"/>
      <c r="G26" s="45"/>
      <c r="H26" s="45"/>
      <c r="I26" s="40"/>
      <c r="J26" s="50"/>
      <c r="K26" s="46"/>
    </row>
    <row r="27" spans="1:11" ht="12">
      <c r="A27" s="374"/>
      <c r="B27" s="375"/>
      <c r="C27" s="376"/>
      <c r="D27" s="40"/>
      <c r="E27" s="40"/>
      <c r="F27" s="40"/>
      <c r="G27" s="40"/>
      <c r="H27" s="40"/>
      <c r="I27" s="40"/>
      <c r="J27" s="50"/>
      <c r="K27" s="61"/>
    </row>
    <row r="28" spans="1:11" ht="12">
      <c r="A28" s="41"/>
      <c r="B28" s="42"/>
      <c r="C28" s="42"/>
      <c r="D28" s="43"/>
      <c r="E28" s="42"/>
      <c r="F28" s="43"/>
      <c r="G28" s="43"/>
      <c r="H28" s="43"/>
      <c r="I28" s="43" t="s">
        <v>46</v>
      </c>
      <c r="J28" s="372">
        <f>SUM(K26:K27)</f>
        <v>0</v>
      </c>
      <c r="K28" s="372"/>
    </row>
    <row r="29" spans="1:11" ht="12">
      <c r="A29" s="41"/>
      <c r="B29" s="42"/>
      <c r="C29" s="42"/>
      <c r="D29" s="43"/>
      <c r="E29" s="42"/>
      <c r="F29" s="43"/>
      <c r="G29" s="43"/>
      <c r="H29" s="43"/>
      <c r="I29" s="43"/>
      <c r="J29" s="43"/>
      <c r="K29" s="60"/>
    </row>
    <row r="30" spans="1:11" ht="12">
      <c r="A30" s="378" t="s">
        <v>47</v>
      </c>
      <c r="B30" s="379"/>
      <c r="C30" s="379"/>
      <c r="D30" s="379"/>
      <c r="E30" s="379"/>
      <c r="F30" s="379"/>
      <c r="G30" s="379"/>
      <c r="H30" s="379"/>
      <c r="I30" s="380"/>
      <c r="J30" s="388">
        <f>J18+J23+J28</f>
        <v>541.193</v>
      </c>
      <c r="K30" s="388"/>
    </row>
    <row r="31" spans="1:11" ht="12">
      <c r="A31" s="378" t="s">
        <v>48</v>
      </c>
      <c r="B31" s="379"/>
      <c r="C31" s="379"/>
      <c r="D31" s="379"/>
      <c r="E31" s="379"/>
      <c r="F31" s="379"/>
      <c r="G31" s="379"/>
      <c r="H31" s="379"/>
      <c r="I31" s="380"/>
      <c r="J31" s="372">
        <v>1</v>
      </c>
      <c r="K31" s="372"/>
    </row>
    <row r="32" spans="1:11" ht="12">
      <c r="A32" s="378" t="s">
        <v>49</v>
      </c>
      <c r="B32" s="379"/>
      <c r="C32" s="379"/>
      <c r="D32" s="379"/>
      <c r="E32" s="379"/>
      <c r="F32" s="379"/>
      <c r="G32" s="379"/>
      <c r="H32" s="379"/>
      <c r="I32" s="380"/>
      <c r="J32" s="372">
        <f>TRUNC(J30/J31,2)</f>
        <v>541.19</v>
      </c>
      <c r="K32" s="372"/>
    </row>
    <row r="33" spans="1:11" ht="12">
      <c r="A33" s="41"/>
      <c r="B33" s="42"/>
      <c r="C33" s="42"/>
      <c r="D33" s="43"/>
      <c r="E33" s="42"/>
      <c r="F33" s="43"/>
      <c r="G33" s="43"/>
      <c r="H33" s="43"/>
      <c r="I33" s="43"/>
      <c r="J33" s="43"/>
      <c r="K33" s="60"/>
    </row>
    <row r="34" spans="1:11" ht="27" customHeight="1">
      <c r="A34" s="373" t="s">
        <v>50</v>
      </c>
      <c r="B34" s="373"/>
      <c r="C34" s="373"/>
      <c r="D34" s="38" t="s">
        <v>33</v>
      </c>
      <c r="E34" s="38" t="s">
        <v>34</v>
      </c>
      <c r="F34" s="38" t="s">
        <v>35</v>
      </c>
      <c r="G34" s="38" t="s">
        <v>36</v>
      </c>
      <c r="H34" s="38" t="s">
        <v>37</v>
      </c>
      <c r="I34" s="38" t="s">
        <v>38</v>
      </c>
      <c r="J34" s="38" t="s">
        <v>39</v>
      </c>
      <c r="K34" s="59" t="s">
        <v>40</v>
      </c>
    </row>
    <row r="35" spans="1:11" ht="12">
      <c r="A35" s="385" t="s">
        <v>74</v>
      </c>
      <c r="B35" s="386"/>
      <c r="C35" s="387"/>
      <c r="D35" s="45" t="s">
        <v>75</v>
      </c>
      <c r="E35" s="45">
        <v>11020</v>
      </c>
      <c r="F35" s="48">
        <v>0.125</v>
      </c>
      <c r="G35" s="58"/>
      <c r="H35" s="58"/>
      <c r="I35" s="40"/>
      <c r="J35" s="51">
        <v>112</v>
      </c>
      <c r="K35" s="46">
        <f>J35*F35</f>
        <v>14</v>
      </c>
    </row>
    <row r="36" spans="1:11" ht="12">
      <c r="A36" s="382"/>
      <c r="B36" s="383"/>
      <c r="C36" s="384"/>
      <c r="D36" s="45"/>
      <c r="E36" s="45"/>
      <c r="F36" s="48"/>
      <c r="G36" s="58"/>
      <c r="H36" s="58"/>
      <c r="I36" s="40"/>
      <c r="J36" s="51"/>
      <c r="K36" s="46"/>
    </row>
    <row r="37" spans="1:11" ht="12">
      <c r="A37" s="41"/>
      <c r="B37" s="42"/>
      <c r="C37" s="42"/>
      <c r="D37" s="43"/>
      <c r="E37" s="42"/>
      <c r="F37" s="43"/>
      <c r="G37" s="43"/>
      <c r="H37" s="43"/>
      <c r="I37" s="43" t="s">
        <v>51</v>
      </c>
      <c r="J37" s="372">
        <f>SUM(K35:K36)</f>
        <v>14</v>
      </c>
      <c r="K37" s="372"/>
    </row>
    <row r="38" spans="1:11" ht="12">
      <c r="A38" s="41"/>
      <c r="B38" s="42"/>
      <c r="C38" s="42"/>
      <c r="D38" s="43"/>
      <c r="E38" s="42"/>
      <c r="F38" s="43"/>
      <c r="G38" s="43"/>
      <c r="H38" s="43"/>
      <c r="I38" s="43"/>
      <c r="J38" s="43"/>
      <c r="K38" s="60"/>
    </row>
    <row r="39" spans="1:11" ht="30" customHeight="1">
      <c r="A39" s="373" t="s">
        <v>52</v>
      </c>
      <c r="B39" s="373"/>
      <c r="C39" s="373"/>
      <c r="D39" s="38" t="s">
        <v>33</v>
      </c>
      <c r="E39" s="38" t="s">
        <v>34</v>
      </c>
      <c r="F39" s="38" t="s">
        <v>35</v>
      </c>
      <c r="G39" s="38" t="s">
        <v>36</v>
      </c>
      <c r="H39" s="38" t="s">
        <v>37</v>
      </c>
      <c r="I39" s="38" t="s">
        <v>38</v>
      </c>
      <c r="J39" s="38" t="s">
        <v>39</v>
      </c>
      <c r="K39" s="59" t="s">
        <v>40</v>
      </c>
    </row>
    <row r="40" spans="1:11" ht="12">
      <c r="A40" s="382"/>
      <c r="B40" s="383"/>
      <c r="C40" s="384"/>
      <c r="D40" s="45"/>
      <c r="E40" s="45"/>
      <c r="F40" s="48"/>
      <c r="G40" s="58"/>
      <c r="H40" s="58"/>
      <c r="I40" s="40"/>
      <c r="J40" s="51"/>
      <c r="K40" s="46"/>
    </row>
    <row r="41" spans="1:11" ht="12">
      <c r="A41" s="382"/>
      <c r="B41" s="383"/>
      <c r="C41" s="384"/>
      <c r="D41" s="45"/>
      <c r="E41" s="45"/>
      <c r="F41" s="48"/>
      <c r="G41" s="58"/>
      <c r="H41" s="58"/>
      <c r="I41" s="40"/>
      <c r="J41" s="51"/>
      <c r="K41" s="46"/>
    </row>
    <row r="42" spans="1:11" ht="12">
      <c r="A42" s="41"/>
      <c r="B42" s="42"/>
      <c r="C42" s="42"/>
      <c r="D42" s="43"/>
      <c r="E42" s="42"/>
      <c r="F42" s="43"/>
      <c r="G42" s="43"/>
      <c r="H42" s="43"/>
      <c r="I42" s="43" t="s">
        <v>53</v>
      </c>
      <c r="J42" s="372">
        <f>SUM(K40:K41)</f>
        <v>0</v>
      </c>
      <c r="K42" s="372"/>
    </row>
    <row r="43" spans="1:11" ht="12">
      <c r="A43" s="41"/>
      <c r="B43" s="42"/>
      <c r="C43" s="42"/>
      <c r="D43" s="43"/>
      <c r="E43" s="42"/>
      <c r="F43" s="43"/>
      <c r="G43" s="43"/>
      <c r="H43" s="43"/>
      <c r="I43" s="43"/>
      <c r="J43" s="43"/>
      <c r="K43" s="60"/>
    </row>
    <row r="44" spans="1:11" ht="26.25" customHeight="1">
      <c r="A44" s="373" t="s">
        <v>54</v>
      </c>
      <c r="B44" s="373"/>
      <c r="C44" s="373"/>
      <c r="D44" s="38" t="s">
        <v>33</v>
      </c>
      <c r="E44" s="38" t="s">
        <v>34</v>
      </c>
      <c r="F44" s="38" t="s">
        <v>4</v>
      </c>
      <c r="G44" s="38" t="s">
        <v>55</v>
      </c>
      <c r="H44" s="38" t="s">
        <v>56</v>
      </c>
      <c r="I44" s="38" t="s">
        <v>40</v>
      </c>
      <c r="J44" s="38" t="s">
        <v>57</v>
      </c>
      <c r="K44" s="59" t="s">
        <v>40</v>
      </c>
    </row>
    <row r="45" spans="1:11" ht="12">
      <c r="A45" s="374"/>
      <c r="B45" s="375"/>
      <c r="C45" s="376"/>
      <c r="D45" s="40"/>
      <c r="E45" s="40"/>
      <c r="F45" s="40"/>
      <c r="G45" s="40"/>
      <c r="H45" s="40"/>
      <c r="I45" s="40"/>
      <c r="J45" s="50"/>
      <c r="K45" s="61"/>
    </row>
    <row r="46" spans="1:11" ht="12">
      <c r="A46" s="41"/>
      <c r="B46" s="42"/>
      <c r="C46" s="42"/>
      <c r="D46" s="43"/>
      <c r="E46" s="42"/>
      <c r="F46" s="43"/>
      <c r="G46" s="43"/>
      <c r="H46" s="43"/>
      <c r="I46" s="43" t="s">
        <v>58</v>
      </c>
      <c r="J46" s="377"/>
      <c r="K46" s="377"/>
    </row>
    <row r="47" spans="1:11" ht="12">
      <c r="A47" s="41"/>
      <c r="B47" s="42"/>
      <c r="C47" s="42"/>
      <c r="D47" s="43"/>
      <c r="E47" s="42"/>
      <c r="F47" s="43"/>
      <c r="G47" s="43"/>
      <c r="H47" s="43"/>
      <c r="I47" s="43"/>
      <c r="J47" s="43"/>
      <c r="K47" s="60"/>
    </row>
    <row r="48" spans="1:11" ht="12">
      <c r="A48" s="378" t="s">
        <v>59</v>
      </c>
      <c r="B48" s="379"/>
      <c r="C48" s="379"/>
      <c r="D48" s="379"/>
      <c r="E48" s="379"/>
      <c r="F48" s="379"/>
      <c r="G48" s="379"/>
      <c r="H48" s="379"/>
      <c r="I48" s="380"/>
      <c r="J48" s="381">
        <f>TRUNC(J32+J37+J42+J46,2)</f>
        <v>555.19</v>
      </c>
      <c r="K48" s="381"/>
    </row>
    <row r="49" spans="1:11" ht="12">
      <c r="A49" s="378" t="s">
        <v>115</v>
      </c>
      <c r="B49" s="379"/>
      <c r="C49" s="379"/>
      <c r="D49" s="379"/>
      <c r="E49" s="379"/>
      <c r="F49" s="379"/>
      <c r="G49" s="379"/>
      <c r="H49" s="379"/>
      <c r="I49" s="380"/>
      <c r="J49" s="377">
        <f>TRUNC(J48*I12,2)</f>
        <v>168.22</v>
      </c>
      <c r="K49" s="377"/>
    </row>
    <row r="50" spans="1:11" ht="12">
      <c r="A50" s="378" t="s">
        <v>60</v>
      </c>
      <c r="B50" s="379"/>
      <c r="C50" s="379"/>
      <c r="D50" s="379"/>
      <c r="E50" s="379"/>
      <c r="F50" s="379"/>
      <c r="G50" s="379"/>
      <c r="H50" s="379"/>
      <c r="I50" s="380"/>
      <c r="J50" s="372">
        <f>J49+J48</f>
        <v>723.4100000000001</v>
      </c>
      <c r="K50" s="372"/>
    </row>
    <row r="53" spans="1:11" ht="12">
      <c r="A53" s="332" t="s">
        <v>183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</row>
    <row r="54" spans="1:11" ht="12">
      <c r="A54" s="332" t="s">
        <v>189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</row>
    <row r="55" spans="1:11" ht="12">
      <c r="A55" s="332" t="s">
        <v>188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</row>
  </sheetData>
  <sheetProtection/>
  <mergeCells count="44">
    <mergeCell ref="J23:K23"/>
    <mergeCell ref="A15:C15"/>
    <mergeCell ref="A11:K11"/>
    <mergeCell ref="D12:E12"/>
    <mergeCell ref="A13:A14"/>
    <mergeCell ref="B13:I14"/>
    <mergeCell ref="J13:J14"/>
    <mergeCell ref="K13:K14"/>
    <mergeCell ref="J28:K28"/>
    <mergeCell ref="A30:I30"/>
    <mergeCell ref="J30:K30"/>
    <mergeCell ref="A16:C16"/>
    <mergeCell ref="A17:C17"/>
    <mergeCell ref="J18:K18"/>
    <mergeCell ref="A20:C20"/>
    <mergeCell ref="A21:C21"/>
    <mergeCell ref="A25:C25"/>
    <mergeCell ref="A22:C22"/>
    <mergeCell ref="A26:C26"/>
    <mergeCell ref="J37:K37"/>
    <mergeCell ref="A31:I31"/>
    <mergeCell ref="J31:K31"/>
    <mergeCell ref="A32:I32"/>
    <mergeCell ref="J32:K32"/>
    <mergeCell ref="A34:C34"/>
    <mergeCell ref="A35:C35"/>
    <mergeCell ref="A36:C36"/>
    <mergeCell ref="A27:C27"/>
    <mergeCell ref="A49:I49"/>
    <mergeCell ref="J49:K49"/>
    <mergeCell ref="A39:C39"/>
    <mergeCell ref="A40:C40"/>
    <mergeCell ref="A41:C41"/>
    <mergeCell ref="A50:I50"/>
    <mergeCell ref="A53:K53"/>
    <mergeCell ref="A54:K54"/>
    <mergeCell ref="A55:K55"/>
    <mergeCell ref="J50:K50"/>
    <mergeCell ref="J42:K42"/>
    <mergeCell ref="A44:C44"/>
    <mergeCell ref="A45:C45"/>
    <mergeCell ref="J46:K46"/>
    <mergeCell ref="A48:I48"/>
    <mergeCell ref="J48:K48"/>
  </mergeCells>
  <printOptions/>
  <pageMargins left="0.984251968503937" right="0.3937007874015748" top="0.3937007874015748" bottom="0.7874015748031497" header="0" footer="0"/>
  <pageSetup horizontalDpi="600" verticalDpi="600" orientation="portrait" paperSize="9" scale="89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6"/>
  <sheetViews>
    <sheetView view="pageBreakPreview" zoomScale="115" zoomScaleSheetLayoutView="115" zoomScalePageLayoutView="0" workbookViewId="0" topLeftCell="A1">
      <selection activeCell="M52" sqref="M52"/>
    </sheetView>
  </sheetViews>
  <sheetFormatPr defaultColWidth="9.00390625" defaultRowHeight="13.5"/>
  <cols>
    <col min="3" max="3" width="10.50390625" style="0" customWidth="1"/>
  </cols>
  <sheetData>
    <row r="9" spans="1:11" ht="15">
      <c r="A9" s="389" t="s">
        <v>199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</row>
    <row r="10" spans="1:11" ht="13.5">
      <c r="A10" s="35" t="s">
        <v>9</v>
      </c>
      <c r="B10" s="36" t="s">
        <v>62</v>
      </c>
      <c r="C10" s="35" t="s">
        <v>27</v>
      </c>
      <c r="D10" s="398">
        <v>45047</v>
      </c>
      <c r="E10" s="399"/>
      <c r="F10" s="54"/>
      <c r="G10" s="54"/>
      <c r="H10" s="55" t="s">
        <v>28</v>
      </c>
      <c r="I10" s="141">
        <v>0.303</v>
      </c>
      <c r="J10" s="55" t="s">
        <v>29</v>
      </c>
      <c r="K10" s="141">
        <v>0.8954</v>
      </c>
    </row>
    <row r="11" spans="1:11" ht="13.5">
      <c r="A11" s="400" t="s">
        <v>30</v>
      </c>
      <c r="B11" s="394" t="s">
        <v>126</v>
      </c>
      <c r="C11" s="394"/>
      <c r="D11" s="394"/>
      <c r="E11" s="394"/>
      <c r="F11" s="394"/>
      <c r="G11" s="394"/>
      <c r="H11" s="394"/>
      <c r="I11" s="394"/>
      <c r="J11" s="400" t="s">
        <v>31</v>
      </c>
      <c r="K11" s="402" t="s">
        <v>66</v>
      </c>
    </row>
    <row r="12" spans="1:11" ht="13.5">
      <c r="A12" s="401"/>
      <c r="B12" s="394"/>
      <c r="C12" s="394"/>
      <c r="D12" s="394"/>
      <c r="E12" s="394"/>
      <c r="F12" s="394"/>
      <c r="G12" s="394"/>
      <c r="H12" s="394"/>
      <c r="I12" s="394"/>
      <c r="J12" s="401"/>
      <c r="K12" s="402"/>
    </row>
    <row r="13" spans="1:11" ht="28.5" customHeight="1">
      <c r="A13" s="373" t="s">
        <v>32</v>
      </c>
      <c r="B13" s="373"/>
      <c r="C13" s="373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41.25" customHeight="1">
      <c r="A14" s="382" t="s">
        <v>116</v>
      </c>
      <c r="B14" s="383"/>
      <c r="C14" s="384"/>
      <c r="D14" s="45" t="s">
        <v>117</v>
      </c>
      <c r="E14" s="45">
        <v>5631</v>
      </c>
      <c r="F14" s="45">
        <v>0.01068</v>
      </c>
      <c r="G14" s="45"/>
      <c r="H14" s="45"/>
      <c r="I14" s="45"/>
      <c r="J14" s="51">
        <v>379.33</v>
      </c>
      <c r="K14" s="46">
        <f>J14*F14</f>
        <v>4.0512444</v>
      </c>
    </row>
    <row r="15" spans="1:11" ht="42" customHeight="1">
      <c r="A15" s="382"/>
      <c r="B15" s="383"/>
      <c r="C15" s="384"/>
      <c r="D15" s="45"/>
      <c r="E15" s="45"/>
      <c r="F15" s="45"/>
      <c r="G15" s="45"/>
      <c r="H15" s="45"/>
      <c r="I15" s="45"/>
      <c r="J15" s="51"/>
      <c r="K15" s="46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72">
        <f>SUM(K14:K15)</f>
        <v>4.0512444</v>
      </c>
      <c r="K16" s="372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7.75" customHeight="1">
      <c r="A18" s="373" t="s">
        <v>42</v>
      </c>
      <c r="B18" s="373"/>
      <c r="C18" s="373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6.25" customHeight="1">
      <c r="A19" s="385" t="s">
        <v>118</v>
      </c>
      <c r="B19" s="386"/>
      <c r="C19" s="387"/>
      <c r="D19" s="45" t="s">
        <v>43</v>
      </c>
      <c r="E19" s="45">
        <v>88316</v>
      </c>
      <c r="F19" s="56">
        <v>0.0134</v>
      </c>
      <c r="G19" s="56"/>
      <c r="H19" s="56"/>
      <c r="I19" s="57"/>
      <c r="J19" s="51">
        <v>20.39</v>
      </c>
      <c r="K19" s="46">
        <f>J19*F19</f>
        <v>0.273226</v>
      </c>
    </row>
    <row r="20" spans="1:11" ht="13.5">
      <c r="A20" s="374"/>
      <c r="B20" s="375"/>
      <c r="C20" s="376"/>
      <c r="D20" s="45"/>
      <c r="E20" s="45"/>
      <c r="F20" s="45"/>
      <c r="G20" s="45"/>
      <c r="H20" s="45"/>
      <c r="I20" s="40"/>
      <c r="J20" s="50"/>
      <c r="K20" s="46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 t="s">
        <v>44</v>
      </c>
      <c r="J21" s="372">
        <f>SUM(K19:K20)</f>
        <v>0.273226</v>
      </c>
      <c r="K21" s="372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/>
      <c r="J22" s="43"/>
      <c r="K22" s="60"/>
    </row>
    <row r="23" spans="1:11" ht="27" customHeight="1">
      <c r="A23" s="373" t="s">
        <v>45</v>
      </c>
      <c r="B23" s="373"/>
      <c r="C23" s="373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385"/>
      <c r="B24" s="386"/>
      <c r="C24" s="387"/>
      <c r="D24" s="45"/>
      <c r="E24" s="45"/>
      <c r="F24" s="47"/>
      <c r="G24" s="45"/>
      <c r="H24" s="45"/>
      <c r="I24" s="40"/>
      <c r="J24" s="50"/>
      <c r="K24" s="46"/>
    </row>
    <row r="25" spans="1:11" ht="13.5">
      <c r="A25" s="374"/>
      <c r="B25" s="375"/>
      <c r="C25" s="376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 t="s">
        <v>46</v>
      </c>
      <c r="J26" s="372">
        <f>SUM(K24:K25)</f>
        <v>0</v>
      </c>
      <c r="K26" s="372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/>
      <c r="J27" s="43"/>
      <c r="K27" s="60"/>
    </row>
    <row r="28" spans="1:11" ht="13.5">
      <c r="A28" s="378" t="s">
        <v>47</v>
      </c>
      <c r="B28" s="379"/>
      <c r="C28" s="379"/>
      <c r="D28" s="379"/>
      <c r="E28" s="379"/>
      <c r="F28" s="379"/>
      <c r="G28" s="379"/>
      <c r="H28" s="379"/>
      <c r="I28" s="380"/>
      <c r="J28" s="388">
        <f>J16+J21+J26</f>
        <v>4.3244704</v>
      </c>
      <c r="K28" s="388"/>
    </row>
    <row r="29" spans="1:11" ht="13.5">
      <c r="A29" s="378" t="s">
        <v>48</v>
      </c>
      <c r="B29" s="379"/>
      <c r="C29" s="379"/>
      <c r="D29" s="379"/>
      <c r="E29" s="379"/>
      <c r="F29" s="379"/>
      <c r="G29" s="379"/>
      <c r="H29" s="379"/>
      <c r="I29" s="380"/>
      <c r="J29" s="372">
        <v>1</v>
      </c>
      <c r="K29" s="372"/>
    </row>
    <row r="30" spans="1:11" ht="13.5">
      <c r="A30" s="378" t="s">
        <v>49</v>
      </c>
      <c r="B30" s="379"/>
      <c r="C30" s="379"/>
      <c r="D30" s="379"/>
      <c r="E30" s="379"/>
      <c r="F30" s="379"/>
      <c r="G30" s="379"/>
      <c r="H30" s="379"/>
      <c r="I30" s="380"/>
      <c r="J30" s="372">
        <f>TRUNC(J28/J29,2)</f>
        <v>4.32</v>
      </c>
      <c r="K30" s="372"/>
    </row>
    <row r="31" spans="1:11" ht="13.5">
      <c r="A31" s="41"/>
      <c r="B31" s="42"/>
      <c r="C31" s="42"/>
      <c r="D31" s="43"/>
      <c r="E31" s="42"/>
      <c r="F31" s="43"/>
      <c r="G31" s="43"/>
      <c r="H31" s="43"/>
      <c r="I31" s="43"/>
      <c r="J31" s="43"/>
      <c r="K31" s="60"/>
    </row>
    <row r="32" spans="1:11" ht="24">
      <c r="A32" s="373" t="s">
        <v>50</v>
      </c>
      <c r="B32" s="373"/>
      <c r="C32" s="373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385"/>
      <c r="B33" s="386"/>
      <c r="C33" s="387"/>
      <c r="D33" s="45"/>
      <c r="E33" s="45"/>
      <c r="F33" s="48"/>
      <c r="G33" s="58"/>
      <c r="H33" s="58"/>
      <c r="I33" s="40"/>
      <c r="J33" s="51"/>
      <c r="K33" s="46">
        <f>J33*F33</f>
        <v>0</v>
      </c>
    </row>
    <row r="34" spans="1:11" ht="13.5">
      <c r="A34" s="382"/>
      <c r="B34" s="383"/>
      <c r="C34" s="384"/>
      <c r="D34" s="45"/>
      <c r="E34" s="45"/>
      <c r="F34" s="48"/>
      <c r="G34" s="58"/>
      <c r="H34" s="58"/>
      <c r="I34" s="40"/>
      <c r="J34" s="51"/>
      <c r="K34" s="46"/>
    </row>
    <row r="35" spans="1:11" ht="13.5">
      <c r="A35" s="382"/>
      <c r="B35" s="383"/>
      <c r="C35" s="384"/>
      <c r="D35" s="45"/>
      <c r="E35" s="45"/>
      <c r="F35" s="48"/>
      <c r="G35" s="58"/>
      <c r="H35" s="58"/>
      <c r="I35" s="40"/>
      <c r="J35" s="51"/>
      <c r="K35" s="46"/>
    </row>
    <row r="36" spans="1:11" ht="13.5">
      <c r="A36" s="41"/>
      <c r="B36" s="42"/>
      <c r="C36" s="42"/>
      <c r="D36" s="43"/>
      <c r="E36" s="42"/>
      <c r="F36" s="43"/>
      <c r="G36" s="43"/>
      <c r="H36" s="43"/>
      <c r="I36" s="43" t="s">
        <v>51</v>
      </c>
      <c r="J36" s="372">
        <f>SUM(K33:K35)</f>
        <v>0</v>
      </c>
      <c r="K36" s="372"/>
    </row>
    <row r="37" spans="1:11" ht="13.5">
      <c r="A37" s="41"/>
      <c r="B37" s="42"/>
      <c r="C37" s="42"/>
      <c r="D37" s="43"/>
      <c r="E37" s="42"/>
      <c r="F37" s="43"/>
      <c r="G37" s="43"/>
      <c r="H37" s="43"/>
      <c r="I37" s="43"/>
      <c r="J37" s="43"/>
      <c r="K37" s="60"/>
    </row>
    <row r="38" spans="1:11" ht="24">
      <c r="A38" s="373" t="s">
        <v>52</v>
      </c>
      <c r="B38" s="373"/>
      <c r="C38" s="373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382"/>
      <c r="B39" s="383"/>
      <c r="C39" s="384"/>
      <c r="D39" s="45"/>
      <c r="E39" s="45"/>
      <c r="F39" s="48"/>
      <c r="G39" s="58"/>
      <c r="H39" s="58"/>
      <c r="I39" s="40"/>
      <c r="J39" s="51"/>
      <c r="K39" s="46"/>
    </row>
    <row r="40" spans="1:11" ht="13.5">
      <c r="A40" s="382"/>
      <c r="B40" s="383"/>
      <c r="C40" s="384"/>
      <c r="D40" s="45"/>
      <c r="E40" s="45"/>
      <c r="F40" s="48"/>
      <c r="G40" s="58"/>
      <c r="H40" s="58"/>
      <c r="I40" s="40"/>
      <c r="J40" s="51"/>
      <c r="K40" s="46"/>
    </row>
    <row r="41" spans="1:11" ht="13.5">
      <c r="A41" s="382"/>
      <c r="B41" s="383"/>
      <c r="C41" s="384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82"/>
      <c r="B42" s="383"/>
      <c r="C42" s="384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72">
        <f>SUM(K39:K42)</f>
        <v>0</v>
      </c>
      <c r="K43" s="372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73" t="s">
        <v>54</v>
      </c>
      <c r="B45" s="373"/>
      <c r="C45" s="373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74"/>
      <c r="B46" s="375"/>
      <c r="C46" s="376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77"/>
      <c r="K47" s="377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78" t="s">
        <v>59</v>
      </c>
      <c r="B49" s="379"/>
      <c r="C49" s="379"/>
      <c r="D49" s="379"/>
      <c r="E49" s="379"/>
      <c r="F49" s="379"/>
      <c r="G49" s="379"/>
      <c r="H49" s="379"/>
      <c r="I49" s="380"/>
      <c r="J49" s="381">
        <f>TRUNC(J30+J36+J43+J47,2)</f>
        <v>4.32</v>
      </c>
      <c r="K49" s="381"/>
    </row>
    <row r="50" spans="1:11" ht="13.5">
      <c r="A50" s="378" t="s">
        <v>115</v>
      </c>
      <c r="B50" s="379"/>
      <c r="C50" s="379"/>
      <c r="D50" s="379"/>
      <c r="E50" s="379"/>
      <c r="F50" s="379"/>
      <c r="G50" s="379"/>
      <c r="H50" s="379"/>
      <c r="I50" s="380"/>
      <c r="J50" s="377">
        <f>TRUNC(J49*I10,2)</f>
        <v>1.3</v>
      </c>
      <c r="K50" s="377"/>
    </row>
    <row r="51" spans="1:11" ht="13.5">
      <c r="A51" s="378" t="s">
        <v>60</v>
      </c>
      <c r="B51" s="379"/>
      <c r="C51" s="379"/>
      <c r="D51" s="379"/>
      <c r="E51" s="379"/>
      <c r="F51" s="379"/>
      <c r="G51" s="379"/>
      <c r="H51" s="379"/>
      <c r="I51" s="380"/>
      <c r="J51" s="372">
        <f>J50+J49</f>
        <v>5.62</v>
      </c>
      <c r="K51" s="372"/>
    </row>
    <row r="54" spans="1:11" ht="13.5">
      <c r="A54" s="332" t="s">
        <v>183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</row>
    <row r="55" spans="1:11" ht="13.5">
      <c r="A55" s="332" t="s">
        <v>189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</row>
    <row r="56" spans="1:11" ht="13.5">
      <c r="A56" s="332" t="s">
        <v>188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</row>
  </sheetData>
  <sheetProtection/>
  <mergeCells count="47">
    <mergeCell ref="A51:I51"/>
    <mergeCell ref="J51:K51"/>
    <mergeCell ref="J43:K43"/>
    <mergeCell ref="A45:C45"/>
    <mergeCell ref="A46:C46"/>
    <mergeCell ref="J47:K47"/>
    <mergeCell ref="A49:I49"/>
    <mergeCell ref="J49:K49"/>
    <mergeCell ref="A38:C38"/>
    <mergeCell ref="A39:C39"/>
    <mergeCell ref="A40:C40"/>
    <mergeCell ref="A50:I50"/>
    <mergeCell ref="J50:K50"/>
    <mergeCell ref="A41:C41"/>
    <mergeCell ref="A42:C42"/>
    <mergeCell ref="J29:K29"/>
    <mergeCell ref="A30:I30"/>
    <mergeCell ref="J30:K30"/>
    <mergeCell ref="A32:C32"/>
    <mergeCell ref="A33:C33"/>
    <mergeCell ref="J36:K36"/>
    <mergeCell ref="A34:C34"/>
    <mergeCell ref="A35:C35"/>
    <mergeCell ref="A29:I29"/>
    <mergeCell ref="J21:K21"/>
    <mergeCell ref="A23:C23"/>
    <mergeCell ref="A24:C24"/>
    <mergeCell ref="A25:C25"/>
    <mergeCell ref="J26:K26"/>
    <mergeCell ref="A28:I28"/>
    <mergeCell ref="J28:K28"/>
    <mergeCell ref="A14:C14"/>
    <mergeCell ref="A15:C15"/>
    <mergeCell ref="J16:K16"/>
    <mergeCell ref="A18:C18"/>
    <mergeCell ref="A19:C19"/>
    <mergeCell ref="A20:C20"/>
    <mergeCell ref="A54:K54"/>
    <mergeCell ref="A55:K55"/>
    <mergeCell ref="A56:K56"/>
    <mergeCell ref="A9:K9"/>
    <mergeCell ref="D10:E10"/>
    <mergeCell ref="A11:A12"/>
    <mergeCell ref="B11:I12"/>
    <mergeCell ref="J11:J12"/>
    <mergeCell ref="K11:K12"/>
    <mergeCell ref="A13:C13"/>
  </mergeCells>
  <printOptions/>
  <pageMargins left="0.984251968503937" right="0.5118110236220472" top="0.7874015748031497" bottom="0.7874015748031497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6"/>
  <sheetViews>
    <sheetView view="pageBreakPreview" zoomScaleSheetLayoutView="100" zoomScalePageLayoutView="0" workbookViewId="0" topLeftCell="A1">
      <selection activeCell="A9" sqref="A9:K9"/>
    </sheetView>
  </sheetViews>
  <sheetFormatPr defaultColWidth="9.00390625" defaultRowHeight="13.5"/>
  <cols>
    <col min="9" max="9" width="10.00390625" style="0" customWidth="1"/>
  </cols>
  <sheetData>
    <row r="9" spans="1:11" ht="15">
      <c r="A9" s="389" t="s">
        <v>200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</row>
    <row r="10" spans="1:11" ht="13.5">
      <c r="A10" s="35" t="s">
        <v>9</v>
      </c>
      <c r="B10" s="36" t="s">
        <v>62</v>
      </c>
      <c r="C10" s="35" t="s">
        <v>27</v>
      </c>
      <c r="D10" s="403" t="s">
        <v>193</v>
      </c>
      <c r="E10" s="404"/>
      <c r="F10" s="54"/>
      <c r="G10" s="54"/>
      <c r="H10" s="55" t="s">
        <v>28</v>
      </c>
      <c r="I10" s="141">
        <v>0.303</v>
      </c>
      <c r="J10" s="55" t="s">
        <v>29</v>
      </c>
      <c r="K10" s="141">
        <v>0.8954</v>
      </c>
    </row>
    <row r="11" spans="1:11" ht="22.5" customHeight="1">
      <c r="A11" s="400" t="s">
        <v>30</v>
      </c>
      <c r="B11" s="405" t="s">
        <v>119</v>
      </c>
      <c r="C11" s="405"/>
      <c r="D11" s="405"/>
      <c r="E11" s="405"/>
      <c r="F11" s="405"/>
      <c r="G11" s="405"/>
      <c r="H11" s="405"/>
      <c r="I11" s="405"/>
      <c r="J11" s="400" t="s">
        <v>31</v>
      </c>
      <c r="K11" s="402" t="s">
        <v>91</v>
      </c>
    </row>
    <row r="12" spans="1:11" ht="16.5" customHeight="1">
      <c r="A12" s="401"/>
      <c r="B12" s="405"/>
      <c r="C12" s="405"/>
      <c r="D12" s="405"/>
      <c r="E12" s="405"/>
      <c r="F12" s="405"/>
      <c r="G12" s="405"/>
      <c r="H12" s="405"/>
      <c r="I12" s="405"/>
      <c r="J12" s="401"/>
      <c r="K12" s="402"/>
    </row>
    <row r="13" spans="1:11" ht="24">
      <c r="A13" s="373" t="s">
        <v>32</v>
      </c>
      <c r="B13" s="373"/>
      <c r="C13" s="373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382"/>
      <c r="B14" s="383"/>
      <c r="C14" s="384"/>
      <c r="D14" s="45"/>
      <c r="E14" s="45"/>
      <c r="F14" s="45"/>
      <c r="G14" s="45"/>
      <c r="H14" s="45"/>
      <c r="I14" s="45"/>
      <c r="J14" s="51"/>
      <c r="K14" s="46">
        <f>J14*F14</f>
        <v>0</v>
      </c>
    </row>
    <row r="15" spans="1:11" ht="13.5">
      <c r="A15" s="382"/>
      <c r="B15" s="383"/>
      <c r="C15" s="384"/>
      <c r="D15" s="45"/>
      <c r="E15" s="45"/>
      <c r="F15" s="45"/>
      <c r="G15" s="45"/>
      <c r="H15" s="45"/>
      <c r="I15" s="45"/>
      <c r="J15" s="51"/>
      <c r="K15" s="46">
        <f>J15*F15</f>
        <v>0</v>
      </c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 t="s">
        <v>41</v>
      </c>
      <c r="J16" s="372">
        <f>SUM(K14:K15)</f>
        <v>0</v>
      </c>
      <c r="K16" s="372"/>
    </row>
    <row r="17" spans="1:11" ht="13.5">
      <c r="A17" s="41"/>
      <c r="B17" s="42"/>
      <c r="C17" s="42"/>
      <c r="D17" s="43"/>
      <c r="E17" s="42"/>
      <c r="F17" s="43"/>
      <c r="G17" s="43"/>
      <c r="H17" s="43"/>
      <c r="I17" s="43"/>
      <c r="J17" s="43"/>
      <c r="K17" s="60"/>
    </row>
    <row r="18" spans="1:11" ht="24">
      <c r="A18" s="373" t="s">
        <v>42</v>
      </c>
      <c r="B18" s="373"/>
      <c r="C18" s="373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ht="29.25" customHeight="1">
      <c r="A19" s="406" t="s">
        <v>118</v>
      </c>
      <c r="B19" s="407"/>
      <c r="C19" s="408"/>
      <c r="D19" s="230" t="s">
        <v>43</v>
      </c>
      <c r="E19" s="230">
        <v>88316</v>
      </c>
      <c r="F19" s="243">
        <v>0.6</v>
      </c>
      <c r="G19" s="243"/>
      <c r="H19" s="243"/>
      <c r="I19" s="244"/>
      <c r="J19" s="234">
        <v>20.39</v>
      </c>
      <c r="K19" s="235">
        <f>J19*F19</f>
        <v>12.234</v>
      </c>
    </row>
    <row r="20" spans="1:11" ht="33" customHeight="1">
      <c r="A20" s="406" t="s">
        <v>120</v>
      </c>
      <c r="B20" s="407"/>
      <c r="C20" s="408"/>
      <c r="D20" s="230" t="s">
        <v>43</v>
      </c>
      <c r="E20" s="230">
        <v>88262</v>
      </c>
      <c r="F20" s="243">
        <v>0.4</v>
      </c>
      <c r="G20" s="230"/>
      <c r="H20" s="230"/>
      <c r="I20" s="233"/>
      <c r="J20" s="234">
        <v>28.17</v>
      </c>
      <c r="K20" s="235">
        <f>J20*F20</f>
        <v>11.268</v>
      </c>
    </row>
    <row r="21" spans="1:11" ht="13.5">
      <c r="A21" s="374"/>
      <c r="B21" s="375"/>
      <c r="C21" s="376"/>
      <c r="D21" s="45"/>
      <c r="E21" s="45"/>
      <c r="F21" s="45"/>
      <c r="G21" s="45"/>
      <c r="H21" s="45"/>
      <c r="I21" s="40"/>
      <c r="J21" s="50"/>
      <c r="K21" s="46"/>
    </row>
    <row r="22" spans="1:11" ht="13.5">
      <c r="A22" s="41"/>
      <c r="B22" s="42"/>
      <c r="C22" s="42"/>
      <c r="D22" s="43"/>
      <c r="E22" s="42"/>
      <c r="F22" s="43"/>
      <c r="G22" s="43"/>
      <c r="H22" s="43"/>
      <c r="I22" s="43" t="s">
        <v>44</v>
      </c>
      <c r="J22" s="372">
        <f>SUM(K19:K21)</f>
        <v>23.502000000000002</v>
      </c>
      <c r="K22" s="372"/>
    </row>
    <row r="23" spans="1:11" ht="13.5">
      <c r="A23" s="41"/>
      <c r="B23" s="42"/>
      <c r="C23" s="42"/>
      <c r="D23" s="43"/>
      <c r="E23" s="42"/>
      <c r="F23" s="43"/>
      <c r="G23" s="43"/>
      <c r="H23" s="43"/>
      <c r="I23" s="43"/>
      <c r="J23" s="43"/>
      <c r="K23" s="60"/>
    </row>
    <row r="24" spans="1:11" ht="24">
      <c r="A24" s="373" t="s">
        <v>45</v>
      </c>
      <c r="B24" s="373"/>
      <c r="C24" s="373"/>
      <c r="D24" s="38" t="s">
        <v>33</v>
      </c>
      <c r="E24" s="38" t="s">
        <v>34</v>
      </c>
      <c r="F24" s="38" t="s">
        <v>35</v>
      </c>
      <c r="G24" s="38" t="s">
        <v>36</v>
      </c>
      <c r="H24" s="38" t="s">
        <v>37</v>
      </c>
      <c r="I24" s="38" t="s">
        <v>38</v>
      </c>
      <c r="J24" s="38" t="s">
        <v>39</v>
      </c>
      <c r="K24" s="59" t="s">
        <v>40</v>
      </c>
    </row>
    <row r="25" spans="1:11" ht="13.5">
      <c r="A25" s="374"/>
      <c r="B25" s="375"/>
      <c r="C25" s="376"/>
      <c r="D25" s="40"/>
      <c r="E25" s="40"/>
      <c r="F25" s="40"/>
      <c r="G25" s="40"/>
      <c r="H25" s="40"/>
      <c r="I25" s="40"/>
      <c r="J25" s="50"/>
      <c r="K25" s="61"/>
    </row>
    <row r="26" spans="1:11" ht="13.5">
      <c r="A26" s="374"/>
      <c r="B26" s="375"/>
      <c r="C26" s="376"/>
      <c r="D26" s="40"/>
      <c r="E26" s="40"/>
      <c r="F26" s="40"/>
      <c r="G26" s="40"/>
      <c r="H26" s="40"/>
      <c r="I26" s="40"/>
      <c r="J26" s="50"/>
      <c r="K26" s="61"/>
    </row>
    <row r="27" spans="1:11" ht="13.5">
      <c r="A27" s="41"/>
      <c r="B27" s="42"/>
      <c r="C27" s="42"/>
      <c r="D27" s="43"/>
      <c r="E27" s="42"/>
      <c r="F27" s="43"/>
      <c r="G27" s="43"/>
      <c r="H27" s="43"/>
      <c r="I27" s="43" t="s">
        <v>46</v>
      </c>
      <c r="J27" s="372">
        <f>SUM(K25:K26)</f>
        <v>0</v>
      </c>
      <c r="K27" s="372"/>
    </row>
    <row r="28" spans="1:11" ht="13.5">
      <c r="A28" s="41"/>
      <c r="B28" s="42"/>
      <c r="C28" s="42"/>
      <c r="D28" s="43"/>
      <c r="E28" s="42"/>
      <c r="F28" s="43"/>
      <c r="G28" s="43"/>
      <c r="H28" s="43"/>
      <c r="I28" s="43"/>
      <c r="J28" s="43"/>
      <c r="K28" s="60"/>
    </row>
    <row r="29" spans="1:11" ht="13.5">
      <c r="A29" s="378" t="s">
        <v>47</v>
      </c>
      <c r="B29" s="379"/>
      <c r="C29" s="379"/>
      <c r="D29" s="379"/>
      <c r="E29" s="379"/>
      <c r="F29" s="379"/>
      <c r="G29" s="379"/>
      <c r="H29" s="379"/>
      <c r="I29" s="380"/>
      <c r="J29" s="388">
        <f>J16+J22+J27</f>
        <v>23.502000000000002</v>
      </c>
      <c r="K29" s="388"/>
    </row>
    <row r="30" spans="1:11" ht="13.5">
      <c r="A30" s="378" t="s">
        <v>48</v>
      </c>
      <c r="B30" s="379"/>
      <c r="C30" s="379"/>
      <c r="D30" s="379"/>
      <c r="E30" s="379"/>
      <c r="F30" s="379"/>
      <c r="G30" s="379"/>
      <c r="H30" s="379"/>
      <c r="I30" s="380"/>
      <c r="J30" s="372">
        <v>1</v>
      </c>
      <c r="K30" s="372"/>
    </row>
    <row r="31" spans="1:11" ht="13.5">
      <c r="A31" s="378" t="s">
        <v>49</v>
      </c>
      <c r="B31" s="379"/>
      <c r="C31" s="379"/>
      <c r="D31" s="379"/>
      <c r="E31" s="379"/>
      <c r="F31" s="379"/>
      <c r="G31" s="379"/>
      <c r="H31" s="379"/>
      <c r="I31" s="380"/>
      <c r="J31" s="372">
        <f>TRUNC(J29/J30,2)</f>
        <v>23.5</v>
      </c>
      <c r="K31" s="372"/>
    </row>
    <row r="32" spans="1:11" ht="13.5">
      <c r="A32" s="41"/>
      <c r="B32" s="42"/>
      <c r="C32" s="42"/>
      <c r="D32" s="43"/>
      <c r="E32" s="42"/>
      <c r="F32" s="43"/>
      <c r="G32" s="43"/>
      <c r="H32" s="43"/>
      <c r="I32" s="43"/>
      <c r="J32" s="43"/>
      <c r="K32" s="60"/>
    </row>
    <row r="33" spans="1:11" ht="24">
      <c r="A33" s="373" t="s">
        <v>50</v>
      </c>
      <c r="B33" s="373"/>
      <c r="C33" s="373"/>
      <c r="D33" s="38" t="s">
        <v>33</v>
      </c>
      <c r="E33" s="38" t="s">
        <v>34</v>
      </c>
      <c r="F33" s="38" t="s">
        <v>35</v>
      </c>
      <c r="G33" s="38" t="s">
        <v>36</v>
      </c>
      <c r="H33" s="38" t="s">
        <v>37</v>
      </c>
      <c r="I33" s="38" t="s">
        <v>38</v>
      </c>
      <c r="J33" s="38" t="s">
        <v>39</v>
      </c>
      <c r="K33" s="59" t="s">
        <v>40</v>
      </c>
    </row>
    <row r="34" spans="1:11" ht="33" customHeight="1">
      <c r="A34" s="382" t="s">
        <v>121</v>
      </c>
      <c r="B34" s="383"/>
      <c r="C34" s="384"/>
      <c r="D34" s="45" t="s">
        <v>91</v>
      </c>
      <c r="E34" s="45">
        <v>339</v>
      </c>
      <c r="F34" s="48">
        <v>4.4</v>
      </c>
      <c r="G34" s="58"/>
      <c r="H34" s="58"/>
      <c r="I34" s="40"/>
      <c r="J34" s="234">
        <v>1.91</v>
      </c>
      <c r="K34" s="46">
        <f>J34*F34</f>
        <v>8.404</v>
      </c>
    </row>
    <row r="35" spans="1:11" ht="17.25" customHeight="1">
      <c r="A35" s="382" t="s">
        <v>122</v>
      </c>
      <c r="B35" s="383"/>
      <c r="C35" s="384"/>
      <c r="D35" s="45" t="s">
        <v>123</v>
      </c>
      <c r="E35" s="45">
        <v>5076</v>
      </c>
      <c r="F35" s="48">
        <v>0.025</v>
      </c>
      <c r="G35" s="58"/>
      <c r="H35" s="58"/>
      <c r="I35" s="40"/>
      <c r="J35" s="234">
        <v>23</v>
      </c>
      <c r="K35" s="46">
        <f>J35*F35</f>
        <v>0.5750000000000001</v>
      </c>
    </row>
    <row r="36" spans="1:11" ht="42" customHeight="1">
      <c r="A36" s="382" t="s">
        <v>124</v>
      </c>
      <c r="B36" s="383"/>
      <c r="C36" s="384"/>
      <c r="D36" s="45" t="s">
        <v>91</v>
      </c>
      <c r="E36" s="45">
        <v>21138</v>
      </c>
      <c r="F36" s="48">
        <v>0.75</v>
      </c>
      <c r="G36" s="58"/>
      <c r="H36" s="58"/>
      <c r="I36" s="40"/>
      <c r="J36" s="234">
        <v>13</v>
      </c>
      <c r="K36" s="46">
        <f>J36*F36</f>
        <v>9.75</v>
      </c>
    </row>
    <row r="37" spans="1:11" ht="42" customHeight="1">
      <c r="A37" s="382" t="s">
        <v>125</v>
      </c>
      <c r="B37" s="383"/>
      <c r="C37" s="384"/>
      <c r="D37" s="45" t="s">
        <v>91</v>
      </c>
      <c r="E37" s="45">
        <v>2747</v>
      </c>
      <c r="F37" s="48">
        <v>0.075</v>
      </c>
      <c r="G37" s="58"/>
      <c r="H37" s="58"/>
      <c r="I37" s="40"/>
      <c r="J37" s="234">
        <v>45</v>
      </c>
      <c r="K37" s="46">
        <f>J37*F37</f>
        <v>3.375</v>
      </c>
    </row>
    <row r="38" spans="1:11" ht="13.5">
      <c r="A38" s="41"/>
      <c r="B38" s="42"/>
      <c r="C38" s="42"/>
      <c r="D38" s="43"/>
      <c r="E38" s="42"/>
      <c r="F38" s="43"/>
      <c r="G38" s="43"/>
      <c r="H38" s="43"/>
      <c r="I38" s="43" t="s">
        <v>51</v>
      </c>
      <c r="J38" s="372">
        <f>SUM(K34:K37)</f>
        <v>22.104</v>
      </c>
      <c r="K38" s="372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/>
      <c r="J39" s="43"/>
      <c r="K39" s="60"/>
    </row>
    <row r="40" spans="1:11" ht="24">
      <c r="A40" s="373" t="s">
        <v>52</v>
      </c>
      <c r="B40" s="373"/>
      <c r="C40" s="373"/>
      <c r="D40" s="38" t="s">
        <v>33</v>
      </c>
      <c r="E40" s="38" t="s">
        <v>34</v>
      </c>
      <c r="F40" s="38" t="s">
        <v>35</v>
      </c>
      <c r="G40" s="38" t="s">
        <v>36</v>
      </c>
      <c r="H40" s="38" t="s">
        <v>37</v>
      </c>
      <c r="I40" s="38" t="s">
        <v>38</v>
      </c>
      <c r="J40" s="38" t="s">
        <v>39</v>
      </c>
      <c r="K40" s="59" t="s">
        <v>40</v>
      </c>
    </row>
    <row r="41" spans="1:11" ht="13.5">
      <c r="A41" s="382"/>
      <c r="B41" s="383"/>
      <c r="C41" s="384"/>
      <c r="D41" s="45"/>
      <c r="E41" s="45"/>
      <c r="F41" s="48"/>
      <c r="G41" s="58"/>
      <c r="H41" s="58"/>
      <c r="I41" s="40"/>
      <c r="J41" s="51"/>
      <c r="K41" s="46"/>
    </row>
    <row r="42" spans="1:11" ht="13.5">
      <c r="A42" s="382"/>
      <c r="B42" s="383"/>
      <c r="C42" s="384"/>
      <c r="D42" s="45"/>
      <c r="E42" s="45"/>
      <c r="F42" s="48"/>
      <c r="G42" s="58"/>
      <c r="H42" s="58"/>
      <c r="I42" s="40"/>
      <c r="J42" s="51"/>
      <c r="K42" s="46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53</v>
      </c>
      <c r="J43" s="372">
        <f>SUM(K41:K42)</f>
        <v>0</v>
      </c>
      <c r="K43" s="372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24">
      <c r="A45" s="373" t="s">
        <v>54</v>
      </c>
      <c r="B45" s="373"/>
      <c r="C45" s="373"/>
      <c r="D45" s="38" t="s">
        <v>33</v>
      </c>
      <c r="E45" s="38" t="s">
        <v>34</v>
      </c>
      <c r="F45" s="38" t="s">
        <v>4</v>
      </c>
      <c r="G45" s="38" t="s">
        <v>55</v>
      </c>
      <c r="H45" s="38" t="s">
        <v>56</v>
      </c>
      <c r="I45" s="38" t="s">
        <v>40</v>
      </c>
      <c r="J45" s="38" t="s">
        <v>57</v>
      </c>
      <c r="K45" s="59" t="s">
        <v>40</v>
      </c>
    </row>
    <row r="46" spans="1:11" ht="13.5">
      <c r="A46" s="374"/>
      <c r="B46" s="375"/>
      <c r="C46" s="376"/>
      <c r="D46" s="40"/>
      <c r="E46" s="40"/>
      <c r="F46" s="40"/>
      <c r="G46" s="40"/>
      <c r="H46" s="40"/>
      <c r="I46" s="40"/>
      <c r="J46" s="50"/>
      <c r="K46" s="61"/>
    </row>
    <row r="47" spans="1:11" ht="13.5">
      <c r="A47" s="41"/>
      <c r="B47" s="42"/>
      <c r="C47" s="42"/>
      <c r="D47" s="43"/>
      <c r="E47" s="42"/>
      <c r="F47" s="43"/>
      <c r="G47" s="43"/>
      <c r="H47" s="43"/>
      <c r="I47" s="43" t="s">
        <v>58</v>
      </c>
      <c r="J47" s="377"/>
      <c r="K47" s="377"/>
    </row>
    <row r="48" spans="1:11" ht="13.5">
      <c r="A48" s="41"/>
      <c r="B48" s="42"/>
      <c r="C48" s="42"/>
      <c r="D48" s="43"/>
      <c r="E48" s="42"/>
      <c r="F48" s="43"/>
      <c r="G48" s="43"/>
      <c r="H48" s="43"/>
      <c r="I48" s="43"/>
      <c r="J48" s="43"/>
      <c r="K48" s="60"/>
    </row>
    <row r="49" spans="1:11" ht="13.5">
      <c r="A49" s="378" t="s">
        <v>59</v>
      </c>
      <c r="B49" s="379"/>
      <c r="C49" s="379"/>
      <c r="D49" s="379"/>
      <c r="E49" s="379"/>
      <c r="F49" s="379"/>
      <c r="G49" s="379"/>
      <c r="H49" s="379"/>
      <c r="I49" s="380"/>
      <c r="J49" s="381">
        <f>TRUNC(J31+J38+J43+J47,2)</f>
        <v>45.6</v>
      </c>
      <c r="K49" s="381"/>
    </row>
    <row r="50" spans="1:11" ht="13.5">
      <c r="A50" s="378" t="s">
        <v>115</v>
      </c>
      <c r="B50" s="379"/>
      <c r="C50" s="379"/>
      <c r="D50" s="379"/>
      <c r="E50" s="379"/>
      <c r="F50" s="379"/>
      <c r="G50" s="379"/>
      <c r="H50" s="379"/>
      <c r="I50" s="380"/>
      <c r="J50" s="377">
        <f>TRUNC(J49*I10,2)</f>
        <v>13.81</v>
      </c>
      <c r="K50" s="377"/>
    </row>
    <row r="51" spans="1:11" ht="13.5">
      <c r="A51" s="378" t="s">
        <v>60</v>
      </c>
      <c r="B51" s="379"/>
      <c r="C51" s="379"/>
      <c r="D51" s="379"/>
      <c r="E51" s="379"/>
      <c r="F51" s="379"/>
      <c r="G51" s="379"/>
      <c r="H51" s="379"/>
      <c r="I51" s="380"/>
      <c r="J51" s="372">
        <f>J50+J49</f>
        <v>59.410000000000004</v>
      </c>
      <c r="K51" s="372"/>
    </row>
    <row r="54" spans="1:11" ht="13.5">
      <c r="A54" s="332" t="s">
        <v>183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</row>
    <row r="55" spans="1:11" ht="13.5">
      <c r="A55" s="332" t="s">
        <v>189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</row>
    <row r="56" spans="1:11" ht="13.5">
      <c r="A56" s="332" t="s">
        <v>187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</row>
  </sheetData>
  <sheetProtection/>
  <mergeCells count="47">
    <mergeCell ref="A51:I51"/>
    <mergeCell ref="J51:K51"/>
    <mergeCell ref="A45:C45"/>
    <mergeCell ref="A46:C46"/>
    <mergeCell ref="J47:K47"/>
    <mergeCell ref="A49:I49"/>
    <mergeCell ref="J49:K49"/>
    <mergeCell ref="A50:I50"/>
    <mergeCell ref="J50:K50"/>
    <mergeCell ref="A35:C35"/>
    <mergeCell ref="A36:C36"/>
    <mergeCell ref="J43:K43"/>
    <mergeCell ref="A40:C40"/>
    <mergeCell ref="A41:C41"/>
    <mergeCell ref="A42:C42"/>
    <mergeCell ref="A33:C33"/>
    <mergeCell ref="A37:C37"/>
    <mergeCell ref="J38:K38"/>
    <mergeCell ref="J30:K30"/>
    <mergeCell ref="A29:I29"/>
    <mergeCell ref="J29:K29"/>
    <mergeCell ref="A30:I30"/>
    <mergeCell ref="A31:I31"/>
    <mergeCell ref="J31:K31"/>
    <mergeCell ref="A34:C34"/>
    <mergeCell ref="J22:K22"/>
    <mergeCell ref="A24:C24"/>
    <mergeCell ref="A25:C25"/>
    <mergeCell ref="A26:C26"/>
    <mergeCell ref="J27:K27"/>
    <mergeCell ref="A21:C21"/>
    <mergeCell ref="A15:C15"/>
    <mergeCell ref="J16:K16"/>
    <mergeCell ref="A18:C18"/>
    <mergeCell ref="A19:C19"/>
    <mergeCell ref="A13:C13"/>
    <mergeCell ref="A20:C20"/>
    <mergeCell ref="A54:K54"/>
    <mergeCell ref="A55:K55"/>
    <mergeCell ref="A56:K56"/>
    <mergeCell ref="A9:K9"/>
    <mergeCell ref="D10:E10"/>
    <mergeCell ref="A11:A12"/>
    <mergeCell ref="B11:I12"/>
    <mergeCell ref="J11:J12"/>
    <mergeCell ref="K11:K12"/>
    <mergeCell ref="A14:C14"/>
  </mergeCells>
  <printOptions/>
  <pageMargins left="0.984251968503937" right="0.5118110236220472" top="0.7874015748031497" bottom="0.7874015748031497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K52"/>
  <sheetViews>
    <sheetView view="pageBreakPreview" zoomScale="115" zoomScaleSheetLayoutView="115" zoomScalePageLayoutView="0" workbookViewId="0" topLeftCell="A1">
      <selection activeCell="J47" sqref="J47:K47"/>
    </sheetView>
  </sheetViews>
  <sheetFormatPr defaultColWidth="9.00390625" defaultRowHeight="13.5"/>
  <cols>
    <col min="12" max="12" width="0.2421875" style="0" customWidth="1"/>
    <col min="13" max="13" width="4.50390625" style="0" customWidth="1"/>
  </cols>
  <sheetData>
    <row r="8" spans="1:11" ht="15">
      <c r="A8" s="389" t="s">
        <v>201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</row>
    <row r="9" spans="1:11" ht="13.5">
      <c r="A9" s="35" t="s">
        <v>9</v>
      </c>
      <c r="B9" s="36" t="s">
        <v>62</v>
      </c>
      <c r="C9" s="35" t="s">
        <v>27</v>
      </c>
      <c r="D9" s="403" t="s">
        <v>193</v>
      </c>
      <c r="E9" s="404"/>
      <c r="F9" s="54"/>
      <c r="G9" s="54"/>
      <c r="H9" s="55" t="s">
        <v>28</v>
      </c>
      <c r="I9" s="141">
        <v>0.303</v>
      </c>
      <c r="J9" s="55" t="s">
        <v>29</v>
      </c>
      <c r="K9" s="141">
        <v>0.8954</v>
      </c>
    </row>
    <row r="10" spans="1:11" ht="13.5">
      <c r="A10" s="400" t="s">
        <v>30</v>
      </c>
      <c r="B10" s="409" t="s">
        <v>135</v>
      </c>
      <c r="C10" s="409"/>
      <c r="D10" s="409"/>
      <c r="E10" s="409"/>
      <c r="F10" s="409"/>
      <c r="G10" s="409"/>
      <c r="H10" s="409"/>
      <c r="I10" s="409"/>
      <c r="J10" s="400" t="s">
        <v>31</v>
      </c>
      <c r="K10" s="402" t="s">
        <v>43</v>
      </c>
    </row>
    <row r="11" spans="1:11" ht="13.5">
      <c r="A11" s="401"/>
      <c r="B11" s="409"/>
      <c r="C11" s="409"/>
      <c r="D11" s="409"/>
      <c r="E11" s="409"/>
      <c r="F11" s="409"/>
      <c r="G11" s="409"/>
      <c r="H11" s="409"/>
      <c r="I11" s="409"/>
      <c r="J11" s="401"/>
      <c r="K11" s="402"/>
    </row>
    <row r="12" spans="1:11" ht="24">
      <c r="A12" s="373" t="s">
        <v>32</v>
      </c>
      <c r="B12" s="373"/>
      <c r="C12" s="373"/>
      <c r="D12" s="38" t="s">
        <v>33</v>
      </c>
      <c r="E12" s="38" t="s">
        <v>34</v>
      </c>
      <c r="F12" s="38" t="s">
        <v>35</v>
      </c>
      <c r="G12" s="38" t="s">
        <v>36</v>
      </c>
      <c r="H12" s="38" t="s">
        <v>37</v>
      </c>
      <c r="I12" s="38" t="s">
        <v>38</v>
      </c>
      <c r="J12" s="38" t="s">
        <v>39</v>
      </c>
      <c r="K12" s="59" t="s">
        <v>40</v>
      </c>
    </row>
    <row r="13" spans="1:11" ht="13.5">
      <c r="A13" s="382"/>
      <c r="B13" s="383"/>
      <c r="C13" s="384"/>
      <c r="D13" s="45"/>
      <c r="E13" s="45"/>
      <c r="F13" s="45"/>
      <c r="G13" s="45"/>
      <c r="H13" s="45"/>
      <c r="I13" s="45"/>
      <c r="J13" s="51"/>
      <c r="K13" s="46"/>
    </row>
    <row r="14" spans="1:11" ht="13.5">
      <c r="A14" s="382"/>
      <c r="B14" s="383"/>
      <c r="C14" s="384"/>
      <c r="D14" s="45"/>
      <c r="E14" s="45"/>
      <c r="F14" s="45"/>
      <c r="G14" s="45"/>
      <c r="H14" s="45"/>
      <c r="I14" s="45"/>
      <c r="J14" s="51"/>
      <c r="K14" s="46"/>
    </row>
    <row r="15" spans="1:11" ht="13.5">
      <c r="A15" s="41"/>
      <c r="B15" s="42"/>
      <c r="C15" s="42"/>
      <c r="D15" s="43"/>
      <c r="E15" s="42"/>
      <c r="F15" s="43"/>
      <c r="G15" s="43"/>
      <c r="H15" s="43"/>
      <c r="I15" s="43" t="s">
        <v>41</v>
      </c>
      <c r="J15" s="372"/>
      <c r="K15" s="372"/>
    </row>
    <row r="16" spans="1:11" ht="13.5">
      <c r="A16" s="41"/>
      <c r="B16" s="42"/>
      <c r="C16" s="42"/>
      <c r="D16" s="43"/>
      <c r="E16" s="42"/>
      <c r="F16" s="43"/>
      <c r="G16" s="43"/>
      <c r="H16" s="43"/>
      <c r="I16" s="43"/>
      <c r="J16" s="43"/>
      <c r="K16" s="60"/>
    </row>
    <row r="17" spans="1:11" ht="24">
      <c r="A17" s="373" t="s">
        <v>42</v>
      </c>
      <c r="B17" s="373"/>
      <c r="C17" s="373"/>
      <c r="D17" s="38" t="s">
        <v>33</v>
      </c>
      <c r="E17" s="38" t="s">
        <v>34</v>
      </c>
      <c r="F17" s="38" t="s">
        <v>35</v>
      </c>
      <c r="G17" s="38" t="s">
        <v>36</v>
      </c>
      <c r="H17" s="38" t="s">
        <v>37</v>
      </c>
      <c r="I17" s="38" t="s">
        <v>38</v>
      </c>
      <c r="J17" s="38" t="s">
        <v>39</v>
      </c>
      <c r="K17" s="59" t="s">
        <v>40</v>
      </c>
    </row>
    <row r="18" spans="1:11" ht="29.25" customHeight="1">
      <c r="A18" s="385"/>
      <c r="B18" s="386"/>
      <c r="C18" s="387"/>
      <c r="D18" s="45"/>
      <c r="E18" s="230"/>
      <c r="F18" s="243"/>
      <c r="G18" s="243"/>
      <c r="H18" s="243"/>
      <c r="I18" s="244"/>
      <c r="J18" s="234"/>
      <c r="K18" s="46"/>
    </row>
    <row r="19" spans="1:11" ht="13.5">
      <c r="A19" s="374"/>
      <c r="B19" s="375"/>
      <c r="C19" s="376"/>
      <c r="D19" s="45"/>
      <c r="E19" s="45"/>
      <c r="F19" s="45"/>
      <c r="G19" s="45"/>
      <c r="H19" s="45"/>
      <c r="I19" s="40"/>
      <c r="J19" s="50"/>
      <c r="K19" s="46"/>
    </row>
    <row r="20" spans="1:11" ht="13.5">
      <c r="A20" s="41"/>
      <c r="B20" s="42"/>
      <c r="C20" s="42"/>
      <c r="D20" s="43"/>
      <c r="E20" s="42"/>
      <c r="F20" s="43"/>
      <c r="G20" s="43"/>
      <c r="H20" s="43"/>
      <c r="I20" s="43" t="s">
        <v>44</v>
      </c>
      <c r="J20" s="372">
        <f>SUM(K18:K19)</f>
        <v>0</v>
      </c>
      <c r="K20" s="372"/>
    </row>
    <row r="21" spans="1:11" ht="13.5">
      <c r="A21" s="41"/>
      <c r="B21" s="42"/>
      <c r="C21" s="42"/>
      <c r="D21" s="43"/>
      <c r="E21" s="42"/>
      <c r="F21" s="43"/>
      <c r="G21" s="43"/>
      <c r="H21" s="43"/>
      <c r="I21" s="43"/>
      <c r="J21" s="43"/>
      <c r="K21" s="60"/>
    </row>
    <row r="22" spans="1:11" ht="24">
      <c r="A22" s="373" t="s">
        <v>45</v>
      </c>
      <c r="B22" s="373"/>
      <c r="C22" s="373"/>
      <c r="D22" s="38" t="s">
        <v>33</v>
      </c>
      <c r="E22" s="38" t="s">
        <v>34</v>
      </c>
      <c r="F22" s="38" t="s">
        <v>35</v>
      </c>
      <c r="G22" s="38" t="s">
        <v>36</v>
      </c>
      <c r="H22" s="38" t="s">
        <v>37</v>
      </c>
      <c r="I22" s="38" t="s">
        <v>38</v>
      </c>
      <c r="J22" s="38" t="s">
        <v>39</v>
      </c>
      <c r="K22" s="59" t="s">
        <v>40</v>
      </c>
    </row>
    <row r="23" spans="1:11" ht="13.5">
      <c r="A23" s="385"/>
      <c r="B23" s="386"/>
      <c r="C23" s="387"/>
      <c r="D23" s="45"/>
      <c r="E23" s="45"/>
      <c r="F23" s="47"/>
      <c r="G23" s="45"/>
      <c r="H23" s="45"/>
      <c r="I23" s="40"/>
      <c r="J23" s="50"/>
      <c r="K23" s="46"/>
    </row>
    <row r="24" spans="1:11" ht="13.5">
      <c r="A24" s="374"/>
      <c r="B24" s="375"/>
      <c r="C24" s="376"/>
      <c r="D24" s="40"/>
      <c r="E24" s="40"/>
      <c r="F24" s="40"/>
      <c r="G24" s="40"/>
      <c r="H24" s="40"/>
      <c r="I24" s="40"/>
      <c r="J24" s="50"/>
      <c r="K24" s="61"/>
    </row>
    <row r="25" spans="1:11" ht="13.5">
      <c r="A25" s="41"/>
      <c r="B25" s="42"/>
      <c r="C25" s="42"/>
      <c r="D25" s="43"/>
      <c r="E25" s="42"/>
      <c r="F25" s="43"/>
      <c r="G25" s="43"/>
      <c r="H25" s="43"/>
      <c r="I25" s="43" t="s">
        <v>46</v>
      </c>
      <c r="J25" s="372">
        <f>SUM(K23:K24)</f>
        <v>0</v>
      </c>
      <c r="K25" s="372"/>
    </row>
    <row r="26" spans="1:11" ht="13.5">
      <c r="A26" s="41"/>
      <c r="B26" s="42"/>
      <c r="C26" s="42"/>
      <c r="D26" s="43"/>
      <c r="E26" s="42"/>
      <c r="F26" s="43"/>
      <c r="G26" s="43"/>
      <c r="H26" s="43"/>
      <c r="I26" s="43"/>
      <c r="J26" s="43"/>
      <c r="K26" s="60"/>
    </row>
    <row r="27" spans="1:11" ht="13.5">
      <c r="A27" s="378" t="s">
        <v>47</v>
      </c>
      <c r="B27" s="379"/>
      <c r="C27" s="379"/>
      <c r="D27" s="379"/>
      <c r="E27" s="379"/>
      <c r="F27" s="379"/>
      <c r="G27" s="379"/>
      <c r="H27" s="379"/>
      <c r="I27" s="380"/>
      <c r="J27" s="388">
        <f>J15+J20+J25</f>
        <v>0</v>
      </c>
      <c r="K27" s="388"/>
    </row>
    <row r="28" spans="1:11" ht="13.5">
      <c r="A28" s="378" t="s">
        <v>48</v>
      </c>
      <c r="B28" s="379"/>
      <c r="C28" s="379"/>
      <c r="D28" s="379"/>
      <c r="E28" s="379"/>
      <c r="F28" s="379"/>
      <c r="G28" s="379"/>
      <c r="H28" s="379"/>
      <c r="I28" s="380"/>
      <c r="J28" s="372">
        <v>1</v>
      </c>
      <c r="K28" s="372"/>
    </row>
    <row r="29" spans="1:11" ht="13.5">
      <c r="A29" s="378" t="s">
        <v>49</v>
      </c>
      <c r="B29" s="379"/>
      <c r="C29" s="379"/>
      <c r="D29" s="379"/>
      <c r="E29" s="379"/>
      <c r="F29" s="379"/>
      <c r="G29" s="379"/>
      <c r="H29" s="379"/>
      <c r="I29" s="380"/>
      <c r="J29" s="372">
        <f>TRUNC(J27/J28,2)</f>
        <v>0</v>
      </c>
      <c r="K29" s="372"/>
    </row>
    <row r="30" spans="1:11" ht="13.5">
      <c r="A30" s="41"/>
      <c r="B30" s="42"/>
      <c r="C30" s="42"/>
      <c r="D30" s="43"/>
      <c r="E30" s="42"/>
      <c r="F30" s="43"/>
      <c r="G30" s="43"/>
      <c r="H30" s="43"/>
      <c r="I30" s="43"/>
      <c r="J30" s="43"/>
      <c r="K30" s="60"/>
    </row>
    <row r="31" spans="1:11" ht="24">
      <c r="A31" s="373" t="s">
        <v>50</v>
      </c>
      <c r="B31" s="373"/>
      <c r="C31" s="373"/>
      <c r="D31" s="38" t="s">
        <v>33</v>
      </c>
      <c r="E31" s="38" t="s">
        <v>34</v>
      </c>
      <c r="F31" s="38" t="s">
        <v>35</v>
      </c>
      <c r="G31" s="38" t="s">
        <v>36</v>
      </c>
      <c r="H31" s="38" t="s">
        <v>37</v>
      </c>
      <c r="I31" s="38" t="s">
        <v>38</v>
      </c>
      <c r="J31" s="38" t="s">
        <v>39</v>
      </c>
      <c r="K31" s="59" t="s">
        <v>40</v>
      </c>
    </row>
    <row r="32" spans="1:11" ht="13.5">
      <c r="A32" s="385"/>
      <c r="B32" s="386"/>
      <c r="C32" s="387"/>
      <c r="D32" s="45"/>
      <c r="E32" s="108"/>
      <c r="F32" s="48"/>
      <c r="G32" s="58"/>
      <c r="H32" s="58"/>
      <c r="I32" s="40"/>
      <c r="J32" s="51"/>
      <c r="K32" s="46"/>
    </row>
    <row r="33" spans="1:11" ht="13.5">
      <c r="A33" s="382"/>
      <c r="B33" s="383"/>
      <c r="C33" s="384"/>
      <c r="D33" s="45"/>
      <c r="E33" s="108"/>
      <c r="F33" s="48"/>
      <c r="G33" s="58"/>
      <c r="H33" s="58"/>
      <c r="I33" s="40"/>
      <c r="J33" s="51"/>
      <c r="K33" s="46"/>
    </row>
    <row r="34" spans="1:11" ht="13.5">
      <c r="A34" s="41"/>
      <c r="B34" s="42"/>
      <c r="C34" s="42"/>
      <c r="D34" s="43"/>
      <c r="E34" s="42"/>
      <c r="F34" s="43"/>
      <c r="G34" s="43"/>
      <c r="H34" s="43"/>
      <c r="I34" s="43" t="s">
        <v>51</v>
      </c>
      <c r="J34" s="372">
        <f>SUM(K32:K33)</f>
        <v>0</v>
      </c>
      <c r="K34" s="372"/>
    </row>
    <row r="35" spans="1:11" ht="13.5">
      <c r="A35" s="41"/>
      <c r="B35" s="42"/>
      <c r="C35" s="42"/>
      <c r="D35" s="43"/>
      <c r="E35" s="42"/>
      <c r="F35" s="43"/>
      <c r="G35" s="43"/>
      <c r="H35" s="43"/>
      <c r="I35" s="43"/>
      <c r="J35" s="43"/>
      <c r="K35" s="60"/>
    </row>
    <row r="36" spans="1:11" ht="24">
      <c r="A36" s="373" t="s">
        <v>52</v>
      </c>
      <c r="B36" s="373"/>
      <c r="C36" s="373"/>
      <c r="D36" s="38" t="s">
        <v>33</v>
      </c>
      <c r="E36" s="38" t="s">
        <v>34</v>
      </c>
      <c r="F36" s="38" t="s">
        <v>35</v>
      </c>
      <c r="G36" s="38" t="s">
        <v>36</v>
      </c>
      <c r="H36" s="38" t="s">
        <v>37</v>
      </c>
      <c r="I36" s="38" t="s">
        <v>38</v>
      </c>
      <c r="J36" s="38" t="s">
        <v>39</v>
      </c>
      <c r="K36" s="59" t="s">
        <v>40</v>
      </c>
    </row>
    <row r="37" spans="1:11" ht="55.5" customHeight="1">
      <c r="A37" s="382" t="s">
        <v>136</v>
      </c>
      <c r="B37" s="383"/>
      <c r="C37" s="384"/>
      <c r="D37" s="45" t="s">
        <v>43</v>
      </c>
      <c r="E37" s="45"/>
      <c r="F37" s="48">
        <v>0.99857</v>
      </c>
      <c r="G37" s="58"/>
      <c r="H37" s="58"/>
      <c r="I37" s="40"/>
      <c r="J37" s="51">
        <v>273.67</v>
      </c>
      <c r="K37" s="46">
        <f>J37*F37</f>
        <v>273.2786519</v>
      </c>
    </row>
    <row r="38" spans="1:11" ht="13.5">
      <c r="A38" s="382"/>
      <c r="B38" s="383"/>
      <c r="C38" s="384"/>
      <c r="D38" s="45"/>
      <c r="E38" s="45"/>
      <c r="F38" s="48"/>
      <c r="G38" s="58"/>
      <c r="H38" s="58"/>
      <c r="I38" s="40"/>
      <c r="J38" s="51"/>
      <c r="K38" s="46"/>
    </row>
    <row r="39" spans="1:11" ht="13.5">
      <c r="A39" s="41"/>
      <c r="B39" s="42"/>
      <c r="C39" s="42"/>
      <c r="D39" s="43"/>
      <c r="E39" s="42"/>
      <c r="F39" s="43"/>
      <c r="G39" s="43"/>
      <c r="H39" s="43"/>
      <c r="I39" s="43" t="s">
        <v>53</v>
      </c>
      <c r="J39" s="372">
        <f>SUM(K37:K38)</f>
        <v>273.2786519</v>
      </c>
      <c r="K39" s="372"/>
    </row>
    <row r="40" spans="1:11" ht="13.5">
      <c r="A40" s="41"/>
      <c r="B40" s="42"/>
      <c r="C40" s="42"/>
      <c r="D40" s="43"/>
      <c r="E40" s="42"/>
      <c r="F40" s="43"/>
      <c r="G40" s="43"/>
      <c r="H40" s="43"/>
      <c r="I40" s="43"/>
      <c r="J40" s="43"/>
      <c r="K40" s="60"/>
    </row>
    <row r="41" spans="1:11" ht="24">
      <c r="A41" s="373" t="s">
        <v>54</v>
      </c>
      <c r="B41" s="373"/>
      <c r="C41" s="373"/>
      <c r="D41" s="38" t="s">
        <v>33</v>
      </c>
      <c r="E41" s="38" t="s">
        <v>34</v>
      </c>
      <c r="F41" s="38" t="s">
        <v>4</v>
      </c>
      <c r="G41" s="38" t="s">
        <v>55</v>
      </c>
      <c r="H41" s="38" t="s">
        <v>56</v>
      </c>
      <c r="I41" s="38" t="s">
        <v>40</v>
      </c>
      <c r="J41" s="38" t="s">
        <v>57</v>
      </c>
      <c r="K41" s="59" t="s">
        <v>40</v>
      </c>
    </row>
    <row r="42" spans="1:11" ht="13.5">
      <c r="A42" s="374"/>
      <c r="B42" s="375"/>
      <c r="C42" s="376"/>
      <c r="D42" s="40"/>
      <c r="E42" s="40"/>
      <c r="F42" s="40"/>
      <c r="G42" s="40"/>
      <c r="H42" s="40"/>
      <c r="I42" s="40"/>
      <c r="J42" s="50"/>
      <c r="K42" s="61"/>
    </row>
    <row r="43" spans="1:11" ht="13.5">
      <c r="A43" s="41"/>
      <c r="B43" s="42"/>
      <c r="C43" s="42"/>
      <c r="D43" s="43"/>
      <c r="E43" s="42"/>
      <c r="F43" s="43"/>
      <c r="G43" s="43"/>
      <c r="H43" s="43"/>
      <c r="I43" s="43" t="s">
        <v>58</v>
      </c>
      <c r="J43" s="377"/>
      <c r="K43" s="377"/>
    </row>
    <row r="44" spans="1:11" ht="13.5">
      <c r="A44" s="41"/>
      <c r="B44" s="42"/>
      <c r="C44" s="42"/>
      <c r="D44" s="43"/>
      <c r="E44" s="42"/>
      <c r="F44" s="43"/>
      <c r="G44" s="43"/>
      <c r="H44" s="43"/>
      <c r="I44" s="43"/>
      <c r="J44" s="43"/>
      <c r="K44" s="60"/>
    </row>
    <row r="45" spans="1:11" ht="13.5">
      <c r="A45" s="378" t="s">
        <v>59</v>
      </c>
      <c r="B45" s="379"/>
      <c r="C45" s="379"/>
      <c r="D45" s="379"/>
      <c r="E45" s="379"/>
      <c r="F45" s="379"/>
      <c r="G45" s="379"/>
      <c r="H45" s="379"/>
      <c r="I45" s="380"/>
      <c r="J45" s="381">
        <f>TRUNC(J29+J34+J39+J43,2)</f>
        <v>273.27</v>
      </c>
      <c r="K45" s="381"/>
    </row>
    <row r="46" spans="1:11" ht="13.5">
      <c r="A46" s="378" t="s">
        <v>115</v>
      </c>
      <c r="B46" s="379"/>
      <c r="C46" s="379"/>
      <c r="D46" s="379"/>
      <c r="E46" s="379"/>
      <c r="F46" s="379"/>
      <c r="G46" s="379"/>
      <c r="H46" s="379"/>
      <c r="I46" s="380"/>
      <c r="J46" s="377">
        <f>TRUNC(J45*I9,2)</f>
        <v>82.8</v>
      </c>
      <c r="K46" s="377"/>
    </row>
    <row r="47" spans="1:11" ht="13.5">
      <c r="A47" s="378" t="s">
        <v>60</v>
      </c>
      <c r="B47" s="379"/>
      <c r="C47" s="379"/>
      <c r="D47" s="379"/>
      <c r="E47" s="379"/>
      <c r="F47" s="379"/>
      <c r="G47" s="379"/>
      <c r="H47" s="379"/>
      <c r="I47" s="380"/>
      <c r="J47" s="372">
        <f>J46+J45</f>
        <v>356.07</v>
      </c>
      <c r="K47" s="372"/>
    </row>
    <row r="50" spans="1:11" ht="13.5">
      <c r="A50" s="332" t="s">
        <v>183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</row>
    <row r="51" spans="1:11" ht="13.5">
      <c r="A51" s="332" t="s">
        <v>189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ht="13.5">
      <c r="A52" s="332" t="s">
        <v>187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</row>
  </sheetData>
  <sheetProtection/>
  <mergeCells count="44">
    <mergeCell ref="A8:K8"/>
    <mergeCell ref="D9:E9"/>
    <mergeCell ref="A10:A11"/>
    <mergeCell ref="B10:I11"/>
    <mergeCell ref="J10:J11"/>
    <mergeCell ref="K10:K11"/>
    <mergeCell ref="A12:C12"/>
    <mergeCell ref="A13:C13"/>
    <mergeCell ref="A14:C14"/>
    <mergeCell ref="J15:K15"/>
    <mergeCell ref="A17:C17"/>
    <mergeCell ref="A18:C18"/>
    <mergeCell ref="J25:K25"/>
    <mergeCell ref="A27:I27"/>
    <mergeCell ref="J27:K27"/>
    <mergeCell ref="A28:I28"/>
    <mergeCell ref="J28:K28"/>
    <mergeCell ref="A19:C19"/>
    <mergeCell ref="J20:K20"/>
    <mergeCell ref="A22:C22"/>
    <mergeCell ref="A23:C23"/>
    <mergeCell ref="A24:C24"/>
    <mergeCell ref="J34:K34"/>
    <mergeCell ref="A36:C36"/>
    <mergeCell ref="A37:C37"/>
    <mergeCell ref="A38:C38"/>
    <mergeCell ref="A29:I29"/>
    <mergeCell ref="J29:K29"/>
    <mergeCell ref="A31:C31"/>
    <mergeCell ref="A32:C32"/>
    <mergeCell ref="A33:C33"/>
    <mergeCell ref="J39:K39"/>
    <mergeCell ref="A41:C41"/>
    <mergeCell ref="A42:C42"/>
    <mergeCell ref="J43:K43"/>
    <mergeCell ref="A45:I45"/>
    <mergeCell ref="J45:K45"/>
    <mergeCell ref="A52:K52"/>
    <mergeCell ref="A46:I46"/>
    <mergeCell ref="J46:K46"/>
    <mergeCell ref="A47:I47"/>
    <mergeCell ref="J47:K47"/>
    <mergeCell ref="A50:K50"/>
    <mergeCell ref="A51:K51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K55"/>
  <sheetViews>
    <sheetView view="pageBreakPreview" zoomScale="70" zoomScaleSheetLayoutView="70" zoomScalePageLayoutView="0" workbookViewId="0" topLeftCell="A9">
      <selection activeCell="M25" sqref="M25"/>
    </sheetView>
  </sheetViews>
  <sheetFormatPr defaultColWidth="9.00390625" defaultRowHeight="13.5"/>
  <sheetData>
    <row r="9" spans="1:11" ht="15">
      <c r="A9" s="389" t="s">
        <v>202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</row>
    <row r="10" spans="1:11" ht="13.5">
      <c r="A10" s="35" t="s">
        <v>9</v>
      </c>
      <c r="B10" s="36" t="s">
        <v>62</v>
      </c>
      <c r="C10" s="35" t="s">
        <v>27</v>
      </c>
      <c r="D10" s="403" t="s">
        <v>193</v>
      </c>
      <c r="E10" s="404"/>
      <c r="F10" s="54"/>
      <c r="G10" s="54"/>
      <c r="H10" s="55" t="s">
        <v>28</v>
      </c>
      <c r="I10" s="141">
        <v>0.303</v>
      </c>
      <c r="J10" s="55" t="s">
        <v>29</v>
      </c>
      <c r="K10" s="141">
        <v>0.8954</v>
      </c>
    </row>
    <row r="11" spans="1:11" ht="13.5">
      <c r="A11" s="400" t="s">
        <v>30</v>
      </c>
      <c r="B11" s="394" t="s">
        <v>169</v>
      </c>
      <c r="C11" s="394"/>
      <c r="D11" s="394"/>
      <c r="E11" s="394"/>
      <c r="F11" s="394"/>
      <c r="G11" s="394"/>
      <c r="H11" s="394"/>
      <c r="I11" s="394"/>
      <c r="J11" s="400" t="s">
        <v>31</v>
      </c>
      <c r="K11" s="410" t="s">
        <v>123</v>
      </c>
    </row>
    <row r="12" spans="1:11" ht="6" customHeight="1">
      <c r="A12" s="401"/>
      <c r="B12" s="394"/>
      <c r="C12" s="394"/>
      <c r="D12" s="394"/>
      <c r="E12" s="394"/>
      <c r="F12" s="394"/>
      <c r="G12" s="394"/>
      <c r="H12" s="394"/>
      <c r="I12" s="394"/>
      <c r="J12" s="401"/>
      <c r="K12" s="410"/>
    </row>
    <row r="13" spans="1:11" ht="24">
      <c r="A13" s="373" t="s">
        <v>32</v>
      </c>
      <c r="B13" s="373"/>
      <c r="C13" s="373"/>
      <c r="D13" s="38" t="s">
        <v>33</v>
      </c>
      <c r="E13" s="38" t="s">
        <v>34</v>
      </c>
      <c r="F13" s="38" t="s">
        <v>35</v>
      </c>
      <c r="G13" s="38" t="s">
        <v>36</v>
      </c>
      <c r="H13" s="38" t="s">
        <v>37</v>
      </c>
      <c r="I13" s="38" t="s">
        <v>38</v>
      </c>
      <c r="J13" s="38" t="s">
        <v>39</v>
      </c>
      <c r="K13" s="59" t="s">
        <v>40</v>
      </c>
    </row>
    <row r="14" spans="1:11" ht="13.5">
      <c r="A14" s="411"/>
      <c r="B14" s="412"/>
      <c r="C14" s="413"/>
      <c r="D14" s="203"/>
      <c r="E14" s="203"/>
      <c r="F14" s="203"/>
      <c r="G14" s="203"/>
      <c r="H14" s="203"/>
      <c r="I14" s="203"/>
      <c r="J14" s="201"/>
      <c r="K14" s="200"/>
    </row>
    <row r="15" spans="1:11" ht="13.5">
      <c r="A15" s="411"/>
      <c r="B15" s="412"/>
      <c r="C15" s="413"/>
      <c r="D15" s="203"/>
      <c r="E15" s="203"/>
      <c r="F15" s="203"/>
      <c r="G15" s="203"/>
      <c r="H15" s="203"/>
      <c r="I15" s="203"/>
      <c r="J15" s="201"/>
      <c r="K15" s="200"/>
    </row>
    <row r="16" spans="1:11" ht="13.5">
      <c r="A16" s="41"/>
      <c r="B16" s="34"/>
      <c r="C16" s="34"/>
      <c r="D16" s="49"/>
      <c r="E16" s="34"/>
      <c r="F16" s="49"/>
      <c r="G16" s="49"/>
      <c r="H16" s="49"/>
      <c r="I16" s="49" t="s">
        <v>41</v>
      </c>
      <c r="J16" s="372"/>
      <c r="K16" s="372"/>
    </row>
    <row r="17" spans="1:11" ht="13.5">
      <c r="A17" s="41"/>
      <c r="B17" s="34"/>
      <c r="C17" s="34"/>
      <c r="D17" s="49"/>
      <c r="E17" s="34"/>
      <c r="F17" s="49"/>
      <c r="G17" s="49"/>
      <c r="H17" s="49"/>
      <c r="I17" s="49"/>
      <c r="J17" s="49"/>
      <c r="K17" s="60"/>
    </row>
    <row r="18" spans="1:11" ht="24">
      <c r="A18" s="373" t="s">
        <v>42</v>
      </c>
      <c r="B18" s="373"/>
      <c r="C18" s="373"/>
      <c r="D18" s="38" t="s">
        <v>33</v>
      </c>
      <c r="E18" s="38" t="s">
        <v>34</v>
      </c>
      <c r="F18" s="38" t="s">
        <v>35</v>
      </c>
      <c r="G18" s="38" t="s">
        <v>36</v>
      </c>
      <c r="H18" s="38" t="s">
        <v>37</v>
      </c>
      <c r="I18" s="38" t="s">
        <v>38</v>
      </c>
      <c r="J18" s="38" t="s">
        <v>39</v>
      </c>
      <c r="K18" s="59" t="s">
        <v>40</v>
      </c>
    </row>
    <row r="19" spans="1:11" s="429" customFormat="1" ht="27.75" customHeight="1">
      <c r="A19" s="385" t="s">
        <v>118</v>
      </c>
      <c r="B19" s="386"/>
      <c r="C19" s="387"/>
      <c r="D19" s="45" t="s">
        <v>43</v>
      </c>
      <c r="E19" s="45">
        <v>88316</v>
      </c>
      <c r="F19" s="56">
        <v>0.0133</v>
      </c>
      <c r="G19" s="56"/>
      <c r="H19" s="56"/>
      <c r="I19" s="57"/>
      <c r="J19" s="51">
        <v>17.8</v>
      </c>
      <c r="K19" s="46">
        <f>J19*F19</f>
        <v>0.23674</v>
      </c>
    </row>
    <row r="20" spans="1:11" ht="28.5" customHeight="1">
      <c r="A20" s="414" t="s">
        <v>181</v>
      </c>
      <c r="B20" s="415"/>
      <c r="C20" s="416"/>
      <c r="D20" s="223" t="s">
        <v>43</v>
      </c>
      <c r="E20" s="223">
        <v>88441</v>
      </c>
      <c r="F20" s="223">
        <v>0.0158</v>
      </c>
      <c r="G20" s="223"/>
      <c r="H20" s="223"/>
      <c r="I20" s="227"/>
      <c r="J20" s="228">
        <v>22.82</v>
      </c>
      <c r="K20" s="229">
        <v>0.07</v>
      </c>
    </row>
    <row r="21" spans="1:11" ht="13.5">
      <c r="A21" s="41"/>
      <c r="B21" s="34"/>
      <c r="C21" s="34"/>
      <c r="D21" s="49"/>
      <c r="E21" s="34"/>
      <c r="F21" s="49"/>
      <c r="G21" s="49"/>
      <c r="H21" s="49"/>
      <c r="I21" s="49" t="s">
        <v>44</v>
      </c>
      <c r="J21" s="372">
        <f>SUM(K19:K20)</f>
        <v>0.30674</v>
      </c>
      <c r="K21" s="372"/>
    </row>
    <row r="22" spans="1:11" ht="13.5">
      <c r="A22" s="41"/>
      <c r="B22" s="34"/>
      <c r="C22" s="34"/>
      <c r="D22" s="49"/>
      <c r="E22" s="34"/>
      <c r="F22" s="49"/>
      <c r="G22" s="49"/>
      <c r="H22" s="49"/>
      <c r="I22" s="49"/>
      <c r="J22" s="49"/>
      <c r="K22" s="60"/>
    </row>
    <row r="23" spans="1:11" ht="24">
      <c r="A23" s="373" t="s">
        <v>45</v>
      </c>
      <c r="B23" s="373"/>
      <c r="C23" s="373"/>
      <c r="D23" s="38" t="s">
        <v>33</v>
      </c>
      <c r="E23" s="38" t="s">
        <v>34</v>
      </c>
      <c r="F23" s="38" t="s">
        <v>35</v>
      </c>
      <c r="G23" s="38" t="s">
        <v>36</v>
      </c>
      <c r="H23" s="38" t="s">
        <v>37</v>
      </c>
      <c r="I23" s="38" t="s">
        <v>38</v>
      </c>
      <c r="J23" s="38" t="s">
        <v>39</v>
      </c>
      <c r="K23" s="59" t="s">
        <v>40</v>
      </c>
    </row>
    <row r="24" spans="1:11" ht="13.5">
      <c r="A24" s="417"/>
      <c r="B24" s="418"/>
      <c r="C24" s="419"/>
      <c r="D24" s="203"/>
      <c r="E24" s="203"/>
      <c r="F24" s="205"/>
      <c r="G24" s="203"/>
      <c r="H24" s="203"/>
      <c r="I24" s="199"/>
      <c r="J24" s="198"/>
      <c r="K24" s="200"/>
    </row>
    <row r="25" spans="1:11" ht="13.5">
      <c r="A25" s="420"/>
      <c r="B25" s="421"/>
      <c r="C25" s="422"/>
      <c r="D25" s="199"/>
      <c r="E25" s="199"/>
      <c r="F25" s="199"/>
      <c r="G25" s="199"/>
      <c r="H25" s="199"/>
      <c r="I25" s="199"/>
      <c r="J25" s="198"/>
      <c r="K25" s="197"/>
    </row>
    <row r="26" spans="1:11" ht="13.5">
      <c r="A26" s="41"/>
      <c r="B26" s="34"/>
      <c r="C26" s="34"/>
      <c r="D26" s="49"/>
      <c r="E26" s="34"/>
      <c r="F26" s="49"/>
      <c r="G26" s="49"/>
      <c r="H26" s="49"/>
      <c r="I26" s="49" t="s">
        <v>46</v>
      </c>
      <c r="J26" s="372">
        <f>SUM(K24:K25)</f>
        <v>0</v>
      </c>
      <c r="K26" s="372"/>
    </row>
    <row r="27" spans="1:11" ht="13.5">
      <c r="A27" s="41"/>
      <c r="B27" s="34"/>
      <c r="C27" s="34"/>
      <c r="D27" s="49"/>
      <c r="E27" s="34"/>
      <c r="F27" s="49"/>
      <c r="G27" s="49"/>
      <c r="H27" s="49"/>
      <c r="I27" s="49"/>
      <c r="J27" s="49"/>
      <c r="K27" s="60"/>
    </row>
    <row r="28" spans="1:11" ht="13.5">
      <c r="A28" s="378" t="s">
        <v>47</v>
      </c>
      <c r="B28" s="379"/>
      <c r="C28" s="379"/>
      <c r="D28" s="379"/>
      <c r="E28" s="379"/>
      <c r="F28" s="379"/>
      <c r="G28" s="379"/>
      <c r="H28" s="379"/>
      <c r="I28" s="380"/>
      <c r="J28" s="388">
        <f>J16+J21+J26</f>
        <v>0.30674</v>
      </c>
      <c r="K28" s="388"/>
    </row>
    <row r="29" spans="1:11" ht="13.5">
      <c r="A29" s="378" t="s">
        <v>48</v>
      </c>
      <c r="B29" s="379"/>
      <c r="C29" s="379"/>
      <c r="D29" s="379"/>
      <c r="E29" s="379"/>
      <c r="F29" s="379"/>
      <c r="G29" s="379"/>
      <c r="H29" s="379"/>
      <c r="I29" s="380"/>
      <c r="J29" s="372">
        <v>1</v>
      </c>
      <c r="K29" s="372"/>
    </row>
    <row r="30" spans="1:11" ht="13.5">
      <c r="A30" s="378" t="s">
        <v>49</v>
      </c>
      <c r="B30" s="379"/>
      <c r="C30" s="379"/>
      <c r="D30" s="379"/>
      <c r="E30" s="379"/>
      <c r="F30" s="379"/>
      <c r="G30" s="379"/>
      <c r="H30" s="379"/>
      <c r="I30" s="380"/>
      <c r="J30" s="372">
        <f>TRUNC(J28/J29,2)</f>
        <v>0.3</v>
      </c>
      <c r="K30" s="372"/>
    </row>
    <row r="31" spans="1:11" ht="13.5">
      <c r="A31" s="41"/>
      <c r="B31" s="34"/>
      <c r="C31" s="34"/>
      <c r="D31" s="49"/>
      <c r="E31" s="34"/>
      <c r="F31" s="49"/>
      <c r="G31" s="49"/>
      <c r="H31" s="49"/>
      <c r="I31" s="49"/>
      <c r="J31" s="49"/>
      <c r="K31" s="60"/>
    </row>
    <row r="32" spans="1:11" ht="24">
      <c r="A32" s="373" t="s">
        <v>50</v>
      </c>
      <c r="B32" s="373"/>
      <c r="C32" s="373"/>
      <c r="D32" s="38" t="s">
        <v>33</v>
      </c>
      <c r="E32" s="38" t="s">
        <v>34</v>
      </c>
      <c r="F32" s="38" t="s">
        <v>35</v>
      </c>
      <c r="G32" s="38" t="s">
        <v>36</v>
      </c>
      <c r="H32" s="38" t="s">
        <v>37</v>
      </c>
      <c r="I32" s="38" t="s">
        <v>38</v>
      </c>
      <c r="J32" s="38" t="s">
        <v>39</v>
      </c>
      <c r="K32" s="59" t="s">
        <v>40</v>
      </c>
    </row>
    <row r="33" spans="1:11" ht="13.5">
      <c r="A33" s="423" t="s">
        <v>173</v>
      </c>
      <c r="B33" s="424"/>
      <c r="C33" s="425"/>
      <c r="D33" s="203" t="s">
        <v>123</v>
      </c>
      <c r="E33" s="204" t="s">
        <v>171</v>
      </c>
      <c r="F33" s="202">
        <v>1</v>
      </c>
      <c r="G33" s="58"/>
      <c r="H33" s="58"/>
      <c r="I33" s="199"/>
      <c r="J33" s="201">
        <v>28.22</v>
      </c>
      <c r="K33" s="200">
        <f>J33*F33</f>
        <v>28.22</v>
      </c>
    </row>
    <row r="34" spans="1:11" ht="13.5" customHeight="1">
      <c r="A34" s="423" t="s">
        <v>172</v>
      </c>
      <c r="B34" s="424"/>
      <c r="C34" s="425"/>
      <c r="D34" s="203" t="s">
        <v>123</v>
      </c>
      <c r="E34" s="204" t="s">
        <v>171</v>
      </c>
      <c r="F34" s="202">
        <v>1</v>
      </c>
      <c r="G34" s="58"/>
      <c r="H34" s="58"/>
      <c r="I34" s="199"/>
      <c r="J34" s="201">
        <v>31.66</v>
      </c>
      <c r="K34" s="200">
        <f>J34*F34</f>
        <v>31.66</v>
      </c>
    </row>
    <row r="35" spans="1:11" ht="13.5">
      <c r="A35" s="411"/>
      <c r="B35" s="412"/>
      <c r="C35" s="413"/>
      <c r="D35" s="203"/>
      <c r="E35" s="204"/>
      <c r="F35" s="202"/>
      <c r="G35" s="58"/>
      <c r="H35" s="58"/>
      <c r="I35" s="199"/>
      <c r="J35" s="201"/>
      <c r="K35" s="200"/>
    </row>
    <row r="36" spans="1:11" ht="13.5">
      <c r="A36" s="41"/>
      <c r="B36" s="34"/>
      <c r="C36" s="34"/>
      <c r="D36" s="49"/>
      <c r="E36" s="34"/>
      <c r="F36" s="49"/>
      <c r="G36" s="49"/>
      <c r="H36" s="49"/>
      <c r="I36" s="49" t="s">
        <v>51</v>
      </c>
      <c r="J36" s="372">
        <f>SUM(K33:K35)</f>
        <v>59.879999999999995</v>
      </c>
      <c r="K36" s="372"/>
    </row>
    <row r="37" spans="1:11" ht="13.5">
      <c r="A37" s="41"/>
      <c r="B37" s="34"/>
      <c r="C37" s="34"/>
      <c r="D37" s="49"/>
      <c r="E37" s="34"/>
      <c r="F37" s="49"/>
      <c r="G37" s="49"/>
      <c r="H37" s="49"/>
      <c r="I37" s="49"/>
      <c r="J37" s="49"/>
      <c r="K37" s="60"/>
    </row>
    <row r="38" spans="1:11" ht="24">
      <c r="A38" s="373" t="s">
        <v>52</v>
      </c>
      <c r="B38" s="373"/>
      <c r="C38" s="373"/>
      <c r="D38" s="38" t="s">
        <v>33</v>
      </c>
      <c r="E38" s="38" t="s">
        <v>34</v>
      </c>
      <c r="F38" s="38" t="s">
        <v>35</v>
      </c>
      <c r="G38" s="38" t="s">
        <v>36</v>
      </c>
      <c r="H38" s="38" t="s">
        <v>37</v>
      </c>
      <c r="I38" s="38" t="s">
        <v>38</v>
      </c>
      <c r="J38" s="38" t="s">
        <v>39</v>
      </c>
      <c r="K38" s="59" t="s">
        <v>40</v>
      </c>
    </row>
    <row r="39" spans="1:11" ht="13.5">
      <c r="A39" s="411"/>
      <c r="B39" s="412"/>
      <c r="C39" s="413"/>
      <c r="D39" s="203"/>
      <c r="E39" s="203"/>
      <c r="F39" s="202"/>
      <c r="G39" s="58"/>
      <c r="H39" s="58"/>
      <c r="I39" s="199"/>
      <c r="J39" s="201"/>
      <c r="K39" s="200"/>
    </row>
    <row r="40" spans="1:11" ht="13.5">
      <c r="A40" s="411"/>
      <c r="B40" s="412"/>
      <c r="C40" s="413"/>
      <c r="D40" s="203"/>
      <c r="E40" s="203"/>
      <c r="F40" s="202"/>
      <c r="G40" s="58"/>
      <c r="H40" s="58"/>
      <c r="I40" s="199"/>
      <c r="J40" s="201"/>
      <c r="K40" s="200"/>
    </row>
    <row r="41" spans="1:11" ht="13.5">
      <c r="A41" s="41"/>
      <c r="B41" s="34"/>
      <c r="C41" s="34"/>
      <c r="D41" s="49"/>
      <c r="E41" s="34"/>
      <c r="F41" s="49"/>
      <c r="G41" s="49"/>
      <c r="H41" s="49"/>
      <c r="I41" s="49" t="s">
        <v>53</v>
      </c>
      <c r="J41" s="372">
        <f>SUM(K39:K40)</f>
        <v>0</v>
      </c>
      <c r="K41" s="372"/>
    </row>
    <row r="42" spans="1:11" ht="13.5">
      <c r="A42" s="41"/>
      <c r="B42" s="34"/>
      <c r="C42" s="34"/>
      <c r="D42" s="49"/>
      <c r="E42" s="34"/>
      <c r="F42" s="49"/>
      <c r="G42" s="49"/>
      <c r="H42" s="49"/>
      <c r="I42" s="49"/>
      <c r="J42" s="49"/>
      <c r="K42" s="60"/>
    </row>
    <row r="43" spans="1:11" ht="24">
      <c r="A43" s="373" t="s">
        <v>54</v>
      </c>
      <c r="B43" s="373"/>
      <c r="C43" s="373"/>
      <c r="D43" s="38" t="s">
        <v>33</v>
      </c>
      <c r="E43" s="38" t="s">
        <v>34</v>
      </c>
      <c r="F43" s="38" t="s">
        <v>4</v>
      </c>
      <c r="G43" s="38" t="s">
        <v>55</v>
      </c>
      <c r="H43" s="38" t="s">
        <v>56</v>
      </c>
      <c r="I43" s="38" t="s">
        <v>40</v>
      </c>
      <c r="J43" s="38" t="s">
        <v>57</v>
      </c>
      <c r="K43" s="59" t="s">
        <v>40</v>
      </c>
    </row>
    <row r="44" spans="1:11" ht="13.5">
      <c r="A44" s="420"/>
      <c r="B44" s="421"/>
      <c r="C44" s="422"/>
      <c r="D44" s="199"/>
      <c r="E44" s="199"/>
      <c r="F44" s="199"/>
      <c r="G44" s="199"/>
      <c r="H44" s="199"/>
      <c r="I44" s="199"/>
      <c r="J44" s="198"/>
      <c r="K44" s="197"/>
    </row>
    <row r="45" spans="1:11" ht="13.5">
      <c r="A45" s="41"/>
      <c r="B45" s="34"/>
      <c r="C45" s="34"/>
      <c r="D45" s="49"/>
      <c r="E45" s="34"/>
      <c r="F45" s="49"/>
      <c r="G45" s="49"/>
      <c r="H45" s="49"/>
      <c r="I45" s="49" t="s">
        <v>58</v>
      </c>
      <c r="J45" s="377"/>
      <c r="K45" s="377"/>
    </row>
    <row r="46" spans="1:11" ht="13.5">
      <c r="A46" s="41"/>
      <c r="B46" s="34"/>
      <c r="C46" s="34"/>
      <c r="D46" s="49"/>
      <c r="E46" s="34"/>
      <c r="F46" s="49"/>
      <c r="G46" s="49"/>
      <c r="H46" s="49"/>
      <c r="I46" s="49"/>
      <c r="J46" s="49"/>
      <c r="K46" s="60"/>
    </row>
    <row r="47" spans="1:11" ht="13.5">
      <c r="A47" s="378" t="s">
        <v>59</v>
      </c>
      <c r="B47" s="379"/>
      <c r="C47" s="379"/>
      <c r="D47" s="379"/>
      <c r="E47" s="379"/>
      <c r="F47" s="379"/>
      <c r="G47" s="379"/>
      <c r="H47" s="379"/>
      <c r="I47" s="380"/>
      <c r="J47" s="381">
        <f>TRUNC(J30+J36+J41+J45,2)</f>
        <v>60.18</v>
      </c>
      <c r="K47" s="381"/>
    </row>
    <row r="48" spans="1:11" ht="13.5">
      <c r="A48" s="378" t="s">
        <v>115</v>
      </c>
      <c r="B48" s="379"/>
      <c r="C48" s="379"/>
      <c r="D48" s="379"/>
      <c r="E48" s="379"/>
      <c r="F48" s="379"/>
      <c r="G48" s="379"/>
      <c r="H48" s="379"/>
      <c r="I48" s="380"/>
      <c r="J48" s="377">
        <f>TRUNC(J47*I10,2)</f>
        <v>18.23</v>
      </c>
      <c r="K48" s="377"/>
    </row>
    <row r="49" spans="1:11" ht="13.5">
      <c r="A49" s="378" t="s">
        <v>60</v>
      </c>
      <c r="B49" s="379"/>
      <c r="C49" s="379"/>
      <c r="D49" s="379"/>
      <c r="E49" s="379"/>
      <c r="F49" s="379"/>
      <c r="G49" s="379"/>
      <c r="H49" s="379"/>
      <c r="I49" s="380"/>
      <c r="J49" s="372">
        <f>J48+J47</f>
        <v>78.41</v>
      </c>
      <c r="K49" s="372"/>
    </row>
    <row r="53" spans="1:11" ht="13.5">
      <c r="A53" s="426" t="s">
        <v>183</v>
      </c>
      <c r="B53" s="426"/>
      <c r="C53" s="426"/>
      <c r="D53" s="426"/>
      <c r="E53" s="426"/>
      <c r="F53" s="426"/>
      <c r="G53" s="426"/>
      <c r="H53" s="426"/>
      <c r="I53" s="426"/>
      <c r="J53" s="426"/>
      <c r="K53" s="426"/>
    </row>
    <row r="54" spans="1:11" ht="13.5">
      <c r="A54" s="426" t="s">
        <v>190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</row>
    <row r="55" spans="1:11" ht="13.5">
      <c r="A55" s="426" t="s">
        <v>187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</row>
  </sheetData>
  <sheetProtection/>
  <mergeCells count="45">
    <mergeCell ref="A47:I47"/>
    <mergeCell ref="J47:K47"/>
    <mergeCell ref="A55:K55"/>
    <mergeCell ref="A48:I48"/>
    <mergeCell ref="J48:K48"/>
    <mergeCell ref="A49:I49"/>
    <mergeCell ref="J49:K49"/>
    <mergeCell ref="A53:K53"/>
    <mergeCell ref="A54:K54"/>
    <mergeCell ref="A39:C39"/>
    <mergeCell ref="A40:C40"/>
    <mergeCell ref="J41:K41"/>
    <mergeCell ref="A43:C43"/>
    <mergeCell ref="A44:C44"/>
    <mergeCell ref="J45:K45"/>
    <mergeCell ref="A32:C32"/>
    <mergeCell ref="A33:C33"/>
    <mergeCell ref="A34:C34"/>
    <mergeCell ref="A35:C35"/>
    <mergeCell ref="J36:K36"/>
    <mergeCell ref="A38:C38"/>
    <mergeCell ref="A28:I28"/>
    <mergeCell ref="J28:K28"/>
    <mergeCell ref="A29:I29"/>
    <mergeCell ref="J29:K29"/>
    <mergeCell ref="A30:I30"/>
    <mergeCell ref="J30:K30"/>
    <mergeCell ref="A20:C20"/>
    <mergeCell ref="J21:K21"/>
    <mergeCell ref="A23:C23"/>
    <mergeCell ref="A24:C24"/>
    <mergeCell ref="A25:C25"/>
    <mergeCell ref="J26:K26"/>
    <mergeCell ref="A13:C13"/>
    <mergeCell ref="A14:C14"/>
    <mergeCell ref="A15:C15"/>
    <mergeCell ref="J16:K16"/>
    <mergeCell ref="A18:C18"/>
    <mergeCell ref="A19:C19"/>
    <mergeCell ref="A9:K9"/>
    <mergeCell ref="D10:E10"/>
    <mergeCell ref="A11:A12"/>
    <mergeCell ref="B11:I12"/>
    <mergeCell ref="J11:J12"/>
    <mergeCell ref="K11:K12"/>
  </mergeCells>
  <printOptions/>
  <pageMargins left="0.984251968503937" right="0.5118110236220472" top="0.7874015748031497" bottom="0.7874015748031497" header="0.31496062992125984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SEMO</dc:creator>
  <cp:keywords/>
  <dc:description/>
  <cp:lastModifiedBy>Usuário do Windows</cp:lastModifiedBy>
  <cp:lastPrinted>2023-09-11T19:21:03Z</cp:lastPrinted>
  <dcterms:created xsi:type="dcterms:W3CDTF">2018-03-06T17:14:23Z</dcterms:created>
  <dcterms:modified xsi:type="dcterms:W3CDTF">2023-09-11T19:22:02Z</dcterms:modified>
  <cp:category/>
  <cp:version/>
  <cp:contentType/>
  <cp:contentStatus/>
</cp:coreProperties>
</file>